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updateLinks="never"/>
  <xr:revisionPtr revIDLastSave="0" documentId="8_{5E16D07D-0B31-436E-9F0F-9BAAF4587915}" xr6:coauthVersionLast="45" xr6:coauthVersionMax="45" xr10:uidLastSave="{00000000-0000-0000-0000-000000000000}"/>
  <bookViews>
    <workbookView xWindow="-120" yWindow="-120" windowWidth="24240" windowHeight="13140" tabRatio="932" activeTab="1" xr2:uid="{00000000-000D-0000-FFFF-FFFF00000000}"/>
  </bookViews>
  <sheets>
    <sheet name="criteri compilazione" sheetId="23" r:id="rId1"/>
    <sheet name="Input PARCELLA" sheetId="24" r:id="rId2"/>
    <sheet name="SINTESI PARCELLA" sheetId="25" r:id="rId3"/>
    <sheet name="calcolo DM 140-12" sheetId="26" r:id="rId4"/>
    <sheet name="Tabella coef-Q" sheetId="27" r:id="rId5"/>
    <sheet name="Tabella-Z1" sheetId="28" r:id="rId6"/>
  </sheets>
  <externalReferences>
    <externalReference r:id="rId7"/>
    <externalReference r:id="rId8"/>
  </externalReferences>
  <definedNames>
    <definedName name="_xlnm.Print_Area" localSheetId="3">'calcolo DM 140-12'!$B$5:$AL$164</definedName>
    <definedName name="_xlnm.Print_Area" localSheetId="1">'Input PARCELLA'!$B$8:$G$68</definedName>
    <definedName name="_xlnm.Print_Area" localSheetId="2">'SINTESI PARCELLA'!$B$1:$L$158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25" l="1"/>
  <c r="C5" i="25"/>
  <c r="C4" i="25"/>
  <c r="C3" i="25"/>
  <c r="F4" i="28" l="1"/>
  <c r="F5" i="28"/>
  <c r="F6" i="28"/>
  <c r="F7" i="28"/>
  <c r="F8" i="28"/>
  <c r="F9" i="28"/>
  <c r="F10" i="28"/>
  <c r="F11" i="28"/>
  <c r="F12" i="28"/>
  <c r="F13" i="28"/>
  <c r="F14" i="28"/>
  <c r="F15" i="28"/>
  <c r="O13" i="26" s="1"/>
  <c r="F16" i="28"/>
  <c r="F17" i="28"/>
  <c r="F18" i="28"/>
  <c r="F19" i="28"/>
  <c r="F20" i="28"/>
  <c r="F21" i="28"/>
  <c r="F22" i="28"/>
  <c r="F23" i="28"/>
  <c r="F24" i="28"/>
  <c r="F25" i="28"/>
  <c r="F26" i="28"/>
  <c r="F27" i="28"/>
  <c r="F28" i="28"/>
  <c r="F29" i="28"/>
  <c r="F30" i="28"/>
  <c r="F31" i="28"/>
  <c r="F32" i="28"/>
  <c r="F33" i="28"/>
  <c r="F34" i="28"/>
  <c r="F35" i="28"/>
  <c r="F36" i="28"/>
  <c r="F37" i="28"/>
  <c r="F38" i="28"/>
  <c r="B21" i="27"/>
  <c r="I117" i="27"/>
  <c r="J117" i="27"/>
  <c r="J118" i="27" s="1"/>
  <c r="K117" i="27"/>
  <c r="K118" i="27" s="1"/>
  <c r="L117" i="27"/>
  <c r="M117" i="27"/>
  <c r="N117" i="27"/>
  <c r="N118" i="27" s="1"/>
  <c r="O117" i="27"/>
  <c r="O118" i="27" s="1"/>
  <c r="P117" i="27"/>
  <c r="Q117" i="27"/>
  <c r="R117" i="27"/>
  <c r="R118" i="27" s="1"/>
  <c r="I118" i="27"/>
  <c r="L118" i="27"/>
  <c r="M118" i="27"/>
  <c r="P118" i="27"/>
  <c r="Q118" i="27"/>
  <c r="I149" i="27"/>
  <c r="I150" i="27" s="1"/>
  <c r="J149" i="27"/>
  <c r="J150" i="27" s="1"/>
  <c r="K149" i="27"/>
  <c r="L149" i="27"/>
  <c r="M149" i="27"/>
  <c r="M150" i="27" s="1"/>
  <c r="N149" i="27"/>
  <c r="N150" i="27" s="1"/>
  <c r="O149" i="27"/>
  <c r="P149" i="27"/>
  <c r="Q149" i="27"/>
  <c r="Q150" i="27" s="1"/>
  <c r="R149" i="27"/>
  <c r="R150" i="27" s="1"/>
  <c r="K150" i="27"/>
  <c r="L150" i="27"/>
  <c r="O150" i="27"/>
  <c r="P150" i="27"/>
  <c r="I10" i="26"/>
  <c r="L10" i="26"/>
  <c r="O10" i="26"/>
  <c r="O11" i="26" s="1"/>
  <c r="R10" i="26"/>
  <c r="I11" i="26"/>
  <c r="L11" i="26"/>
  <c r="R11" i="26"/>
  <c r="U11" i="26"/>
  <c r="X11" i="26"/>
  <c r="AA11" i="26"/>
  <c r="AD11" i="26"/>
  <c r="AG11" i="26"/>
  <c r="AJ11" i="26"/>
  <c r="I13" i="26"/>
  <c r="L13" i="26"/>
  <c r="R13" i="26"/>
  <c r="U13" i="26"/>
  <c r="X13" i="26"/>
  <c r="AA13" i="26"/>
  <c r="AD13" i="26"/>
  <c r="AG13" i="26"/>
  <c r="AJ13" i="26"/>
  <c r="B16" i="26"/>
  <c r="J17" i="26"/>
  <c r="K17" i="26"/>
  <c r="M17" i="26"/>
  <c r="N17" i="26"/>
  <c r="P17" i="26"/>
  <c r="Q17" i="26"/>
  <c r="S17" i="26"/>
  <c r="T17" i="26"/>
  <c r="V17" i="26"/>
  <c r="W17" i="26"/>
  <c r="Y17" i="26"/>
  <c r="Z17" i="26"/>
  <c r="AB17" i="26"/>
  <c r="AC17" i="26"/>
  <c r="AE17" i="26"/>
  <c r="AF17" i="26"/>
  <c r="AH17" i="26"/>
  <c r="AI17" i="26"/>
  <c r="J18" i="26"/>
  <c r="K18" i="26"/>
  <c r="M18" i="26"/>
  <c r="N18" i="26"/>
  <c r="P18" i="26"/>
  <c r="Q18" i="26"/>
  <c r="S18" i="26"/>
  <c r="T18" i="26"/>
  <c r="V18" i="26"/>
  <c r="W18" i="26"/>
  <c r="Y18" i="26"/>
  <c r="Z18" i="26"/>
  <c r="AB18" i="26"/>
  <c r="AC18" i="26"/>
  <c r="AE18" i="26"/>
  <c r="AF18" i="26"/>
  <c r="AH18" i="26"/>
  <c r="AI18" i="26"/>
  <c r="J19" i="26"/>
  <c r="K19" i="26"/>
  <c r="M19" i="26"/>
  <c r="N19" i="26"/>
  <c r="P19" i="26"/>
  <c r="Q19" i="26"/>
  <c r="S19" i="26"/>
  <c r="T19" i="26"/>
  <c r="V19" i="26"/>
  <c r="W19" i="26"/>
  <c r="Y19" i="26"/>
  <c r="Z19" i="26"/>
  <c r="AB19" i="26"/>
  <c r="AC19" i="26"/>
  <c r="AE19" i="26"/>
  <c r="AF19" i="26"/>
  <c r="AH19" i="26"/>
  <c r="AI19" i="26"/>
  <c r="J20" i="26"/>
  <c r="K20" i="26"/>
  <c r="M20" i="26"/>
  <c r="N20" i="26"/>
  <c r="P20" i="26"/>
  <c r="Q20" i="26"/>
  <c r="S20" i="26"/>
  <c r="T20" i="26"/>
  <c r="V20" i="26"/>
  <c r="W20" i="26"/>
  <c r="Y20" i="26"/>
  <c r="Z20" i="26"/>
  <c r="AB20" i="26"/>
  <c r="AC20" i="26"/>
  <c r="AE20" i="26"/>
  <c r="AF20" i="26"/>
  <c r="AH20" i="26"/>
  <c r="AI20" i="26"/>
  <c r="AK20" i="26"/>
  <c r="AL20" i="26"/>
  <c r="J21" i="26"/>
  <c r="K21" i="26"/>
  <c r="M21" i="26"/>
  <c r="N21" i="26"/>
  <c r="P21" i="26"/>
  <c r="Q21" i="26"/>
  <c r="S21" i="26"/>
  <c r="T21" i="26"/>
  <c r="V21" i="26"/>
  <c r="W21" i="26"/>
  <c r="Y21" i="26"/>
  <c r="Z21" i="26"/>
  <c r="AB21" i="26"/>
  <c r="AC21" i="26"/>
  <c r="AE21" i="26"/>
  <c r="AF21" i="26"/>
  <c r="AH21" i="26"/>
  <c r="AI21" i="26"/>
  <c r="AK21" i="26"/>
  <c r="AL21" i="26"/>
  <c r="J22" i="26"/>
  <c r="K22" i="26"/>
  <c r="M22" i="26"/>
  <c r="N22" i="26"/>
  <c r="P22" i="26"/>
  <c r="Q22" i="26"/>
  <c r="S22" i="26"/>
  <c r="T22" i="26"/>
  <c r="V22" i="26"/>
  <c r="W22" i="26"/>
  <c r="Y22" i="26"/>
  <c r="Z22" i="26"/>
  <c r="AB22" i="26"/>
  <c r="AC22" i="26"/>
  <c r="AE22" i="26"/>
  <c r="AF22" i="26"/>
  <c r="AH22" i="26"/>
  <c r="AI22" i="26"/>
  <c r="AK22" i="26"/>
  <c r="AL22" i="26"/>
  <c r="AE23" i="26"/>
  <c r="AF23" i="26"/>
  <c r="AH23" i="26"/>
  <c r="AI23" i="26"/>
  <c r="AK23" i="26"/>
  <c r="AL23" i="26"/>
  <c r="AE24" i="26"/>
  <c r="AF24" i="26"/>
  <c r="AH24" i="26"/>
  <c r="AI24" i="26"/>
  <c r="AK24" i="26"/>
  <c r="AL24" i="26"/>
  <c r="AE25" i="26"/>
  <c r="AF25" i="26"/>
  <c r="AH25" i="26"/>
  <c r="AI25" i="26"/>
  <c r="AK25" i="26"/>
  <c r="AL25" i="26"/>
  <c r="AE26" i="26"/>
  <c r="AF26" i="26"/>
  <c r="AH26" i="26"/>
  <c r="AI26" i="26"/>
  <c r="AK26" i="26"/>
  <c r="AL26" i="26"/>
  <c r="AE27" i="26"/>
  <c r="AF27" i="26"/>
  <c r="AH27" i="26"/>
  <c r="AI27" i="26"/>
  <c r="AK27" i="26"/>
  <c r="AL27" i="26"/>
  <c r="AE28" i="26"/>
  <c r="AF28" i="26"/>
  <c r="AH28" i="26"/>
  <c r="AI28" i="26"/>
  <c r="AK28" i="26"/>
  <c r="AL28" i="26"/>
  <c r="AE29" i="26"/>
  <c r="AF29" i="26"/>
  <c r="AH29" i="26"/>
  <c r="AI29" i="26"/>
  <c r="AK29" i="26"/>
  <c r="AL29" i="26"/>
  <c r="AE30" i="26"/>
  <c r="AF30" i="26"/>
  <c r="AH30" i="26"/>
  <c r="AI30" i="26"/>
  <c r="AK30" i="26"/>
  <c r="AL30" i="26"/>
  <c r="AE31" i="26"/>
  <c r="AF31" i="26"/>
  <c r="AH31" i="26"/>
  <c r="AI31" i="26"/>
  <c r="AE32" i="26"/>
  <c r="AF32" i="26"/>
  <c r="AH32" i="26"/>
  <c r="AI32" i="26"/>
  <c r="AK32" i="26"/>
  <c r="AL32" i="26"/>
  <c r="AE33" i="26"/>
  <c r="AF33" i="26"/>
  <c r="AH33" i="26"/>
  <c r="AI33" i="26"/>
  <c r="AE34" i="26"/>
  <c r="AF34" i="26"/>
  <c r="AH34" i="26"/>
  <c r="AI34" i="26"/>
  <c r="AE35" i="26"/>
  <c r="AF35" i="26"/>
  <c r="AH35" i="26"/>
  <c r="AI35" i="26"/>
  <c r="AE36" i="26"/>
  <c r="AF36" i="26"/>
  <c r="AH36" i="26"/>
  <c r="AI36" i="26"/>
  <c r="AK36" i="26"/>
  <c r="AL36" i="26"/>
  <c r="AE37" i="26"/>
  <c r="AF37" i="26"/>
  <c r="AH37" i="26"/>
  <c r="AI37" i="26"/>
  <c r="AE38" i="26"/>
  <c r="AF38" i="26"/>
  <c r="AH38" i="26"/>
  <c r="AI38" i="26"/>
  <c r="AK39" i="26"/>
  <c r="AL39" i="26" s="1"/>
  <c r="H44" i="26"/>
  <c r="K44" i="26"/>
  <c r="N44" i="26"/>
  <c r="Q44" i="26"/>
  <c r="T44" i="26"/>
  <c r="S44" i="26" s="1"/>
  <c r="W44" i="26"/>
  <c r="Z44" i="26"/>
  <c r="AC44" i="26"/>
  <c r="AF44" i="26"/>
  <c r="AI44" i="26"/>
  <c r="J45" i="26"/>
  <c r="K45" i="26"/>
  <c r="M45" i="26"/>
  <c r="N45" i="26"/>
  <c r="P45" i="26"/>
  <c r="Q45" i="26"/>
  <c r="S45" i="26"/>
  <c r="T45" i="26"/>
  <c r="V45" i="26"/>
  <c r="W45" i="26"/>
  <c r="Y45" i="26"/>
  <c r="Z45" i="26"/>
  <c r="AB45" i="26"/>
  <c r="AC45" i="26"/>
  <c r="AE45" i="26"/>
  <c r="AF45" i="26"/>
  <c r="AH45" i="26"/>
  <c r="AI45" i="26"/>
  <c r="J46" i="26"/>
  <c r="K46" i="26"/>
  <c r="M46" i="26"/>
  <c r="N46" i="26"/>
  <c r="P46" i="26"/>
  <c r="Q46" i="26"/>
  <c r="S46" i="26"/>
  <c r="T46" i="26"/>
  <c r="V46" i="26"/>
  <c r="W46" i="26"/>
  <c r="Y46" i="26"/>
  <c r="Z46" i="26"/>
  <c r="AB46" i="26"/>
  <c r="AC46" i="26"/>
  <c r="AE46" i="26"/>
  <c r="AF46" i="26"/>
  <c r="AH46" i="26"/>
  <c r="AI46" i="26"/>
  <c r="J47" i="26"/>
  <c r="K47" i="26"/>
  <c r="M47" i="26"/>
  <c r="N47" i="26"/>
  <c r="P47" i="26"/>
  <c r="Q47" i="26"/>
  <c r="S47" i="26"/>
  <c r="T47" i="26"/>
  <c r="V47" i="26"/>
  <c r="W47" i="26"/>
  <c r="Y47" i="26"/>
  <c r="Z47" i="26"/>
  <c r="AB47" i="26"/>
  <c r="AC47" i="26"/>
  <c r="AE47" i="26"/>
  <c r="AF47" i="26"/>
  <c r="AH47" i="26"/>
  <c r="AI47" i="26"/>
  <c r="H48" i="26"/>
  <c r="K48" i="26"/>
  <c r="N48" i="26"/>
  <c r="M48" i="26" s="1"/>
  <c r="Q48" i="26"/>
  <c r="S48" i="26"/>
  <c r="T48" i="26"/>
  <c r="W48" i="26"/>
  <c r="V48" i="26" s="1"/>
  <c r="Z48" i="26"/>
  <c r="AC48" i="26"/>
  <c r="AB48" i="26" s="1"/>
  <c r="AF48" i="26"/>
  <c r="AI48" i="26"/>
  <c r="AH48" i="26" s="1"/>
  <c r="J49" i="26"/>
  <c r="K49" i="26"/>
  <c r="M49" i="26"/>
  <c r="N49" i="26"/>
  <c r="P49" i="26"/>
  <c r="Q49" i="26"/>
  <c r="S49" i="26"/>
  <c r="T49" i="26"/>
  <c r="V49" i="26"/>
  <c r="W49" i="26"/>
  <c r="Y49" i="26"/>
  <c r="Z49" i="26"/>
  <c r="AB49" i="26"/>
  <c r="AC49" i="26"/>
  <c r="AE49" i="26"/>
  <c r="AF49" i="26"/>
  <c r="AH49" i="26"/>
  <c r="AI49" i="26"/>
  <c r="H50" i="26"/>
  <c r="M50" i="26" s="1"/>
  <c r="J50" i="26"/>
  <c r="K50" i="26"/>
  <c r="N50" i="26"/>
  <c r="P50" i="26"/>
  <c r="Q50" i="26"/>
  <c r="T50" i="26"/>
  <c r="V50" i="26"/>
  <c r="W50" i="26"/>
  <c r="Z50" i="26"/>
  <c r="AB50" i="26"/>
  <c r="AC50" i="26"/>
  <c r="AF50" i="26"/>
  <c r="AH50" i="26"/>
  <c r="AI50" i="26"/>
  <c r="H51" i="26"/>
  <c r="K51" i="26"/>
  <c r="M51" i="26"/>
  <c r="N51" i="26"/>
  <c r="Q51" i="26"/>
  <c r="P51" i="26" s="1"/>
  <c r="T51" i="26"/>
  <c r="W51" i="26"/>
  <c r="V51" i="26" s="1"/>
  <c r="Z51" i="26"/>
  <c r="AC51" i="26"/>
  <c r="AB51" i="26" s="1"/>
  <c r="AF51" i="26"/>
  <c r="AI51" i="26"/>
  <c r="AH51" i="26" s="1"/>
  <c r="H52" i="26"/>
  <c r="K52" i="26"/>
  <c r="N52" i="26"/>
  <c r="Q52" i="26"/>
  <c r="T52" i="26"/>
  <c r="W52" i="26"/>
  <c r="Y52" i="26"/>
  <c r="Z52" i="26"/>
  <c r="AC52" i="26"/>
  <c r="AF52" i="26"/>
  <c r="AI52" i="26"/>
  <c r="H53" i="26"/>
  <c r="J53" i="26" s="1"/>
  <c r="K53" i="26"/>
  <c r="N53" i="26"/>
  <c r="Q53" i="26"/>
  <c r="T53" i="26"/>
  <c r="W53" i="26"/>
  <c r="Z53" i="26"/>
  <c r="AC53" i="26"/>
  <c r="AB53" i="26" s="1"/>
  <c r="AF53" i="26"/>
  <c r="AI53" i="26"/>
  <c r="AH53" i="26" s="1"/>
  <c r="J54" i="26"/>
  <c r="K54" i="26"/>
  <c r="M54" i="26"/>
  <c r="N54" i="26"/>
  <c r="P54" i="26"/>
  <c r="Q54" i="26"/>
  <c r="S54" i="26"/>
  <c r="T54" i="26"/>
  <c r="V54" i="26"/>
  <c r="W54" i="26"/>
  <c r="Y54" i="26"/>
  <c r="Z54" i="26"/>
  <c r="AB54" i="26"/>
  <c r="AC54" i="26"/>
  <c r="AE54" i="26"/>
  <c r="AF54" i="26"/>
  <c r="AH54" i="26"/>
  <c r="AI54" i="26"/>
  <c r="J55" i="26"/>
  <c r="K55" i="26"/>
  <c r="M55" i="26"/>
  <c r="N55" i="26"/>
  <c r="P55" i="26"/>
  <c r="Q55" i="26"/>
  <c r="S55" i="26"/>
  <c r="T55" i="26"/>
  <c r="V55" i="26"/>
  <c r="W55" i="26"/>
  <c r="Y55" i="26"/>
  <c r="Z55" i="26"/>
  <c r="AE55" i="26"/>
  <c r="AF55" i="26"/>
  <c r="AH55" i="26"/>
  <c r="AI55" i="26"/>
  <c r="H56" i="26"/>
  <c r="K56" i="26"/>
  <c r="N56" i="26"/>
  <c r="Q56" i="26"/>
  <c r="T56" i="26"/>
  <c r="S56" i="26" s="1"/>
  <c r="H57" i="26"/>
  <c r="J57" i="26" s="1"/>
  <c r="K57" i="26"/>
  <c r="N57" i="26"/>
  <c r="Q57" i="26"/>
  <c r="T57" i="26"/>
  <c r="H58" i="26"/>
  <c r="K58" i="26"/>
  <c r="J58" i="26" s="1"/>
  <c r="N58" i="26"/>
  <c r="Q58" i="26"/>
  <c r="P58" i="26" s="1"/>
  <c r="T58" i="26"/>
  <c r="W58" i="26"/>
  <c r="V58" i="26" s="1"/>
  <c r="Z58" i="26"/>
  <c r="AC58" i="26"/>
  <c r="AB58" i="26" s="1"/>
  <c r="AF58" i="26"/>
  <c r="AI58" i="26"/>
  <c r="AH58" i="26" s="1"/>
  <c r="J59" i="26"/>
  <c r="K59" i="26"/>
  <c r="M59" i="26"/>
  <c r="N59" i="26"/>
  <c r="P59" i="26"/>
  <c r="Q59" i="26"/>
  <c r="S59" i="26"/>
  <c r="T59" i="26"/>
  <c r="V59" i="26"/>
  <c r="W59" i="26"/>
  <c r="Y59" i="26"/>
  <c r="Z59" i="26"/>
  <c r="AB59" i="26"/>
  <c r="AC59" i="26"/>
  <c r="AE59" i="26"/>
  <c r="AF59" i="26"/>
  <c r="AH59" i="26"/>
  <c r="AI59" i="26"/>
  <c r="J60" i="26"/>
  <c r="K60" i="26"/>
  <c r="M60" i="26"/>
  <c r="N60" i="26"/>
  <c r="P60" i="26"/>
  <c r="Q60" i="26"/>
  <c r="S60" i="26"/>
  <c r="T60" i="26"/>
  <c r="V60" i="26"/>
  <c r="W60" i="26"/>
  <c r="Y60" i="26"/>
  <c r="Z60" i="26"/>
  <c r="AB60" i="26"/>
  <c r="AC60" i="26"/>
  <c r="AE60" i="26"/>
  <c r="AF60" i="26"/>
  <c r="AH60" i="26"/>
  <c r="AI60" i="26"/>
  <c r="J61" i="26"/>
  <c r="K61" i="26"/>
  <c r="M61" i="26"/>
  <c r="N61" i="26"/>
  <c r="P61" i="26"/>
  <c r="Q61" i="26"/>
  <c r="S61" i="26"/>
  <c r="T61" i="26"/>
  <c r="V61" i="26"/>
  <c r="W61" i="26"/>
  <c r="Y61" i="26"/>
  <c r="Z61" i="26"/>
  <c r="AB61" i="26"/>
  <c r="AC61" i="26"/>
  <c r="AE61" i="26"/>
  <c r="AF61" i="26"/>
  <c r="AH61" i="26"/>
  <c r="AI61" i="26"/>
  <c r="AK62" i="26"/>
  <c r="AL62" i="26"/>
  <c r="J67" i="26"/>
  <c r="K67" i="26"/>
  <c r="M67" i="26"/>
  <c r="N67" i="26"/>
  <c r="P67" i="26"/>
  <c r="Q67" i="26"/>
  <c r="S67" i="26"/>
  <c r="T67" i="26"/>
  <c r="V67" i="26"/>
  <c r="W67" i="26"/>
  <c r="Y67" i="26"/>
  <c r="Z67" i="26"/>
  <c r="AB67" i="26"/>
  <c r="AC67" i="26"/>
  <c r="AE67" i="26"/>
  <c r="AF67" i="26"/>
  <c r="AH67" i="26"/>
  <c r="AI67" i="26"/>
  <c r="H68" i="26"/>
  <c r="K68" i="26"/>
  <c r="N68" i="26"/>
  <c r="Q68" i="26"/>
  <c r="T68" i="26"/>
  <c r="W68" i="26"/>
  <c r="Z68" i="26"/>
  <c r="Y68" i="26" s="1"/>
  <c r="AC68" i="26"/>
  <c r="AF68" i="26"/>
  <c r="AI68" i="26"/>
  <c r="H69" i="26"/>
  <c r="K69" i="26"/>
  <c r="J69" i="26" s="1"/>
  <c r="N69" i="26"/>
  <c r="Q69" i="26"/>
  <c r="T69" i="26"/>
  <c r="W69" i="26"/>
  <c r="Z69" i="26"/>
  <c r="AC69" i="26"/>
  <c r="AB69" i="26" s="1"/>
  <c r="AF69" i="26"/>
  <c r="AI69" i="26"/>
  <c r="AH69" i="26" s="1"/>
  <c r="H70" i="26"/>
  <c r="M70" i="26" s="1"/>
  <c r="J70" i="26"/>
  <c r="K70" i="26"/>
  <c r="N70" i="26"/>
  <c r="P70" i="26"/>
  <c r="Q70" i="26"/>
  <c r="T70" i="26"/>
  <c r="V70" i="26"/>
  <c r="W70" i="26"/>
  <c r="Z70" i="26"/>
  <c r="AB70" i="26"/>
  <c r="AC70" i="26"/>
  <c r="AF70" i="26"/>
  <c r="AH70" i="26"/>
  <c r="AI70" i="26"/>
  <c r="J71" i="26"/>
  <c r="K71" i="26"/>
  <c r="M71" i="26"/>
  <c r="N71" i="26"/>
  <c r="P71" i="26"/>
  <c r="Q71" i="26"/>
  <c r="S71" i="26"/>
  <c r="T71" i="26"/>
  <c r="V71" i="26"/>
  <c r="W71" i="26"/>
  <c r="Y71" i="26"/>
  <c r="Z71" i="26"/>
  <c r="AB71" i="26"/>
  <c r="AC71" i="26"/>
  <c r="AE71" i="26"/>
  <c r="AF71" i="26"/>
  <c r="AH71" i="26"/>
  <c r="AI71" i="26"/>
  <c r="K72" i="26"/>
  <c r="N72" i="26"/>
  <c r="Q72" i="26"/>
  <c r="T72" i="26"/>
  <c r="W72" i="26"/>
  <c r="Z72" i="26"/>
  <c r="AC72" i="26"/>
  <c r="AF72" i="26"/>
  <c r="AI72" i="26"/>
  <c r="J73" i="26"/>
  <c r="K73" i="26"/>
  <c r="M73" i="26"/>
  <c r="N73" i="26"/>
  <c r="P73" i="26"/>
  <c r="Q73" i="26"/>
  <c r="S73" i="26"/>
  <c r="T73" i="26"/>
  <c r="V73" i="26"/>
  <c r="W73" i="26"/>
  <c r="Y73" i="26"/>
  <c r="Z73" i="26"/>
  <c r="AB73" i="26"/>
  <c r="AC73" i="26"/>
  <c r="AE73" i="26"/>
  <c r="AF73" i="26"/>
  <c r="AH73" i="26"/>
  <c r="AI73" i="26"/>
  <c r="K74" i="26"/>
  <c r="N74" i="26"/>
  <c r="Q74" i="26"/>
  <c r="T74" i="26"/>
  <c r="W74" i="26"/>
  <c r="Z74" i="26"/>
  <c r="AC74" i="26"/>
  <c r="AF74" i="26"/>
  <c r="AI74" i="26"/>
  <c r="K75" i="26"/>
  <c r="N75" i="26"/>
  <c r="Q75" i="26"/>
  <c r="T75" i="26"/>
  <c r="W75" i="26"/>
  <c r="Z75" i="26"/>
  <c r="AC75" i="26"/>
  <c r="AF75" i="26"/>
  <c r="AI75" i="26"/>
  <c r="K76" i="26"/>
  <c r="N76" i="26"/>
  <c r="Q76" i="26"/>
  <c r="T76" i="26"/>
  <c r="W76" i="26"/>
  <c r="Z76" i="26"/>
  <c r="AC76" i="26"/>
  <c r="AF76" i="26"/>
  <c r="AI76" i="26"/>
  <c r="H77" i="26"/>
  <c r="N77" i="26"/>
  <c r="H78" i="26"/>
  <c r="M78" i="26" s="1"/>
  <c r="N78" i="26"/>
  <c r="H79" i="26"/>
  <c r="M79" i="26" s="1"/>
  <c r="N79" i="26"/>
  <c r="J80" i="26"/>
  <c r="K80" i="26"/>
  <c r="M80" i="26"/>
  <c r="N80" i="26"/>
  <c r="P80" i="26"/>
  <c r="Q80" i="26"/>
  <c r="S80" i="26"/>
  <c r="T80" i="26"/>
  <c r="V80" i="26"/>
  <c r="W80" i="26"/>
  <c r="Y80" i="26"/>
  <c r="Z80" i="26"/>
  <c r="AB80" i="26"/>
  <c r="AC80" i="26"/>
  <c r="AE80" i="26"/>
  <c r="AF80" i="26"/>
  <c r="AH80" i="26"/>
  <c r="AI80" i="26"/>
  <c r="K81" i="26"/>
  <c r="N81" i="26"/>
  <c r="Q81" i="26"/>
  <c r="T81" i="26"/>
  <c r="H82" i="26"/>
  <c r="K82" i="26"/>
  <c r="J82" i="26" s="1"/>
  <c r="N82" i="26"/>
  <c r="M82" i="26" s="1"/>
  <c r="Q82" i="26"/>
  <c r="P82" i="26" s="1"/>
  <c r="T82" i="26"/>
  <c r="S82" i="26" s="1"/>
  <c r="W82" i="26"/>
  <c r="V82" i="26" s="1"/>
  <c r="Z82" i="26"/>
  <c r="Y82" i="26" s="1"/>
  <c r="AC82" i="26"/>
  <c r="AB82" i="26" s="1"/>
  <c r="AF82" i="26"/>
  <c r="AE82" i="26" s="1"/>
  <c r="AI82" i="26"/>
  <c r="AH82" i="26" s="1"/>
  <c r="H83" i="26"/>
  <c r="K83" i="26"/>
  <c r="N83" i="26"/>
  <c r="Q83" i="26"/>
  <c r="T83" i="26"/>
  <c r="S83" i="26" s="1"/>
  <c r="W83" i="26"/>
  <c r="H84" i="26"/>
  <c r="K84" i="26"/>
  <c r="N84" i="26"/>
  <c r="Q84" i="26"/>
  <c r="T84" i="26"/>
  <c r="H85" i="26"/>
  <c r="K85" i="26"/>
  <c r="N85" i="26"/>
  <c r="Q85" i="26"/>
  <c r="T85" i="26"/>
  <c r="K86" i="26"/>
  <c r="N86" i="26"/>
  <c r="Q86" i="26"/>
  <c r="T86" i="26"/>
  <c r="W86" i="26"/>
  <c r="Z86" i="26"/>
  <c r="AC86" i="26"/>
  <c r="AF86" i="26"/>
  <c r="AI86" i="26"/>
  <c r="J87" i="26"/>
  <c r="K87" i="26"/>
  <c r="M87" i="26"/>
  <c r="N87" i="26"/>
  <c r="P87" i="26"/>
  <c r="Q87" i="26"/>
  <c r="S87" i="26"/>
  <c r="T87" i="26"/>
  <c r="V87" i="26"/>
  <c r="W87" i="26"/>
  <c r="Y87" i="26"/>
  <c r="Z87" i="26"/>
  <c r="AB87" i="26"/>
  <c r="AC87" i="26"/>
  <c r="AE87" i="26"/>
  <c r="AF87" i="26"/>
  <c r="AH87" i="26"/>
  <c r="AI87" i="26"/>
  <c r="J88" i="26"/>
  <c r="K88" i="26"/>
  <c r="M88" i="26"/>
  <c r="N88" i="26"/>
  <c r="P88" i="26"/>
  <c r="Q88" i="26"/>
  <c r="S88" i="26"/>
  <c r="T88" i="26"/>
  <c r="V88" i="26"/>
  <c r="W88" i="26"/>
  <c r="Y88" i="26"/>
  <c r="Z88" i="26"/>
  <c r="AB88" i="26"/>
  <c r="AC88" i="26"/>
  <c r="AE88" i="26"/>
  <c r="AF88" i="26"/>
  <c r="AH88" i="26"/>
  <c r="AI88" i="26"/>
  <c r="J89" i="26"/>
  <c r="K89" i="26"/>
  <c r="M89" i="26"/>
  <c r="N89" i="26"/>
  <c r="P89" i="26"/>
  <c r="Q89" i="26"/>
  <c r="S89" i="26"/>
  <c r="T89" i="26"/>
  <c r="V89" i="26"/>
  <c r="W89" i="26"/>
  <c r="Y89" i="26"/>
  <c r="Z89" i="26"/>
  <c r="AB89" i="26"/>
  <c r="AC89" i="26"/>
  <c r="AE89" i="26"/>
  <c r="AF89" i="26"/>
  <c r="AH89" i="26"/>
  <c r="AI89" i="26"/>
  <c r="AE90" i="26"/>
  <c r="AF90" i="26"/>
  <c r="AH90" i="26"/>
  <c r="AI90" i="26"/>
  <c r="AK90" i="26"/>
  <c r="AK91" i="26" s="1"/>
  <c r="AL91" i="26" s="1"/>
  <c r="AJ92" i="26" s="1"/>
  <c r="AL90" i="26"/>
  <c r="H96" i="26"/>
  <c r="K96" i="26"/>
  <c r="N96" i="26"/>
  <c r="M96" i="26" s="1"/>
  <c r="Q96" i="26"/>
  <c r="T96" i="26"/>
  <c r="S96" i="26" s="1"/>
  <c r="W96" i="26"/>
  <c r="Z96" i="26"/>
  <c r="Y96" i="26" s="1"/>
  <c r="AC96" i="26"/>
  <c r="AF96" i="26"/>
  <c r="AE96" i="26" s="1"/>
  <c r="AI96" i="26"/>
  <c r="H97" i="26"/>
  <c r="K97" i="26"/>
  <c r="N97" i="26"/>
  <c r="Q97" i="26"/>
  <c r="T97" i="26"/>
  <c r="W97" i="26"/>
  <c r="Z97" i="26"/>
  <c r="AC97" i="26"/>
  <c r="AF97" i="26"/>
  <c r="AI97" i="26"/>
  <c r="H98" i="26"/>
  <c r="J98" i="26" s="1"/>
  <c r="K98" i="26"/>
  <c r="N98" i="26"/>
  <c r="P98" i="26"/>
  <c r="Q98" i="26"/>
  <c r="T98" i="26"/>
  <c r="S98" i="26" s="1"/>
  <c r="W98" i="26"/>
  <c r="Z98" i="26"/>
  <c r="AB98" i="26"/>
  <c r="AC98" i="26"/>
  <c r="AF98" i="26"/>
  <c r="AE98" i="26" s="1"/>
  <c r="AI98" i="26"/>
  <c r="H99" i="26"/>
  <c r="K99" i="26"/>
  <c r="N99" i="26"/>
  <c r="M99" i="26" s="1"/>
  <c r="Q99" i="26"/>
  <c r="T99" i="26"/>
  <c r="S99" i="26" s="1"/>
  <c r="W99" i="26"/>
  <c r="Z99" i="26"/>
  <c r="AC99" i="26"/>
  <c r="AF99" i="26"/>
  <c r="AI99" i="26"/>
  <c r="I100" i="26"/>
  <c r="J100" i="26" s="1"/>
  <c r="K100" i="26"/>
  <c r="L100" i="26"/>
  <c r="M100" i="26" s="1"/>
  <c r="N100" i="26"/>
  <c r="O100" i="26"/>
  <c r="P100" i="26"/>
  <c r="Q100" i="26"/>
  <c r="R100" i="26"/>
  <c r="S100" i="26" s="1"/>
  <c r="T100" i="26"/>
  <c r="V100" i="26"/>
  <c r="W100" i="26"/>
  <c r="Y100" i="26"/>
  <c r="Z100" i="26"/>
  <c r="AB100" i="26"/>
  <c r="AC100" i="26"/>
  <c r="AE100" i="26"/>
  <c r="AF100" i="26"/>
  <c r="AH100" i="26"/>
  <c r="AI100" i="26"/>
  <c r="H101" i="26"/>
  <c r="K101" i="26"/>
  <c r="N101" i="26"/>
  <c r="M101" i="26" s="1"/>
  <c r="Q101" i="26"/>
  <c r="T101" i="26"/>
  <c r="S101" i="26" s="1"/>
  <c r="W101" i="26"/>
  <c r="Z101" i="26"/>
  <c r="Y101" i="26" s="1"/>
  <c r="AC101" i="26"/>
  <c r="AE101" i="26"/>
  <c r="AF101" i="26"/>
  <c r="AI101" i="26"/>
  <c r="AH101" i="26" s="1"/>
  <c r="K102" i="26"/>
  <c r="N102" i="26"/>
  <c r="Q102" i="26"/>
  <c r="T102" i="26"/>
  <c r="W102" i="26"/>
  <c r="Z102" i="26"/>
  <c r="AC102" i="26"/>
  <c r="AF102" i="26"/>
  <c r="AI102" i="26"/>
  <c r="J103" i="26"/>
  <c r="K103" i="26"/>
  <c r="M103" i="26"/>
  <c r="N103" i="26"/>
  <c r="P103" i="26"/>
  <c r="Q103" i="26"/>
  <c r="S103" i="26"/>
  <c r="T103" i="26"/>
  <c r="V103" i="26"/>
  <c r="W103" i="26"/>
  <c r="Y103" i="26"/>
  <c r="Z103" i="26"/>
  <c r="AB103" i="26"/>
  <c r="AC103" i="26"/>
  <c r="AE103" i="26"/>
  <c r="AF103" i="26"/>
  <c r="AH103" i="26"/>
  <c r="AI103" i="26"/>
  <c r="J104" i="26"/>
  <c r="K104" i="26"/>
  <c r="M104" i="26"/>
  <c r="N104" i="26"/>
  <c r="P104" i="26"/>
  <c r="Q104" i="26"/>
  <c r="S104" i="26"/>
  <c r="T104" i="26"/>
  <c r="V104" i="26"/>
  <c r="W104" i="26"/>
  <c r="Y104" i="26"/>
  <c r="Z104" i="26"/>
  <c r="AB104" i="26"/>
  <c r="AC104" i="26"/>
  <c r="AE104" i="26"/>
  <c r="AF104" i="26"/>
  <c r="AH104" i="26"/>
  <c r="AI104" i="26"/>
  <c r="J105" i="26"/>
  <c r="K105" i="26"/>
  <c r="M105" i="26"/>
  <c r="N105" i="26"/>
  <c r="P105" i="26"/>
  <c r="Q105" i="26"/>
  <c r="S105" i="26"/>
  <c r="T105" i="26"/>
  <c r="V105" i="26"/>
  <c r="W105" i="26"/>
  <c r="Y105" i="26"/>
  <c r="Z105" i="26"/>
  <c r="AB105" i="26"/>
  <c r="AC105" i="26"/>
  <c r="AE105" i="26"/>
  <c r="AF105" i="26"/>
  <c r="AH105" i="26"/>
  <c r="AI105" i="26"/>
  <c r="J106" i="26"/>
  <c r="K106" i="26"/>
  <c r="M106" i="26"/>
  <c r="N106" i="26"/>
  <c r="P106" i="26"/>
  <c r="Q106" i="26"/>
  <c r="S106" i="26"/>
  <c r="T106" i="26"/>
  <c r="V106" i="26"/>
  <c r="W106" i="26"/>
  <c r="Y106" i="26"/>
  <c r="Z106" i="26"/>
  <c r="AB106" i="26"/>
  <c r="AC106" i="26"/>
  <c r="AE106" i="26"/>
  <c r="AF106" i="26"/>
  <c r="AH106" i="26"/>
  <c r="AI106" i="26"/>
  <c r="AE107" i="26"/>
  <c r="AF107" i="26"/>
  <c r="AH107" i="26"/>
  <c r="AI107" i="26"/>
  <c r="AK107" i="26"/>
  <c r="AL107" i="26"/>
  <c r="AE108" i="26"/>
  <c r="AF108" i="26"/>
  <c r="AH108" i="26"/>
  <c r="AI108" i="26"/>
  <c r="AK108" i="26"/>
  <c r="AL108" i="26"/>
  <c r="AE109" i="26"/>
  <c r="AF109" i="26"/>
  <c r="AH109" i="26"/>
  <c r="AI109" i="26"/>
  <c r="AE110" i="26"/>
  <c r="AF110" i="26"/>
  <c r="AH110" i="26"/>
  <c r="AI110" i="26"/>
  <c r="AK110" i="26"/>
  <c r="AL110" i="26"/>
  <c r="AE111" i="26"/>
  <c r="AF111" i="26"/>
  <c r="AH111" i="26"/>
  <c r="AI111" i="26"/>
  <c r="AK111" i="26"/>
  <c r="AL111" i="26"/>
  <c r="H117" i="26"/>
  <c r="K117" i="26"/>
  <c r="J117" i="26" s="1"/>
  <c r="N117" i="26"/>
  <c r="M117" i="26" s="1"/>
  <c r="Q117" i="26"/>
  <c r="P117" i="26" s="1"/>
  <c r="T117" i="26"/>
  <c r="S117" i="26" s="1"/>
  <c r="W117" i="26"/>
  <c r="V117" i="26" s="1"/>
  <c r="Z117" i="26"/>
  <c r="Y117" i="26" s="1"/>
  <c r="AC117" i="26"/>
  <c r="AB117" i="26" s="1"/>
  <c r="AF117" i="26"/>
  <c r="AE117" i="26" s="1"/>
  <c r="AI117" i="26"/>
  <c r="AH117" i="26" s="1"/>
  <c r="H118" i="26"/>
  <c r="K118" i="26"/>
  <c r="N118" i="26"/>
  <c r="Q118" i="26"/>
  <c r="T118" i="26"/>
  <c r="W118" i="26"/>
  <c r="Z118" i="26"/>
  <c r="AC118" i="26"/>
  <c r="AF118" i="26"/>
  <c r="AI118" i="26"/>
  <c r="J119" i="26"/>
  <c r="K119" i="26"/>
  <c r="M119" i="26"/>
  <c r="N119" i="26"/>
  <c r="P119" i="26"/>
  <c r="Q119" i="26"/>
  <c r="S119" i="26"/>
  <c r="T119" i="26"/>
  <c r="V119" i="26"/>
  <c r="W119" i="26"/>
  <c r="Y119" i="26"/>
  <c r="Z119" i="26"/>
  <c r="AB119" i="26"/>
  <c r="AC119" i="26"/>
  <c r="AE119" i="26"/>
  <c r="AF119" i="26"/>
  <c r="AH119" i="26"/>
  <c r="AI119" i="26"/>
  <c r="J120" i="26"/>
  <c r="K120" i="26"/>
  <c r="M120" i="26"/>
  <c r="N120" i="26"/>
  <c r="P120" i="26"/>
  <c r="Q120" i="26"/>
  <c r="S120" i="26"/>
  <c r="T120" i="26"/>
  <c r="V120" i="26"/>
  <c r="W120" i="26"/>
  <c r="Y120" i="26"/>
  <c r="Z120" i="26"/>
  <c r="AB120" i="26"/>
  <c r="AC120" i="26"/>
  <c r="AE120" i="26"/>
  <c r="AF120" i="26"/>
  <c r="AH120" i="26"/>
  <c r="AI120" i="26"/>
  <c r="J121" i="26"/>
  <c r="K121" i="26"/>
  <c r="M121" i="26"/>
  <c r="N121" i="26"/>
  <c r="P121" i="26"/>
  <c r="Q121" i="26"/>
  <c r="S121" i="26"/>
  <c r="T121" i="26"/>
  <c r="V121" i="26"/>
  <c r="W121" i="26"/>
  <c r="Y121" i="26"/>
  <c r="Z121" i="26"/>
  <c r="AB121" i="26"/>
  <c r="AC121" i="26"/>
  <c r="AE121" i="26"/>
  <c r="AF121" i="26"/>
  <c r="AH121" i="26"/>
  <c r="AI121" i="26"/>
  <c r="J122" i="26"/>
  <c r="K122" i="26"/>
  <c r="M122" i="26"/>
  <c r="N122" i="26"/>
  <c r="P122" i="26"/>
  <c r="Q122" i="26"/>
  <c r="S122" i="26"/>
  <c r="T122" i="26"/>
  <c r="V122" i="26"/>
  <c r="W122" i="26"/>
  <c r="Y122" i="26"/>
  <c r="Z122" i="26"/>
  <c r="AB122" i="26"/>
  <c r="AC122" i="26"/>
  <c r="AE122" i="26"/>
  <c r="AF122" i="26"/>
  <c r="AH122" i="26"/>
  <c r="AI122" i="26"/>
  <c r="J123" i="26"/>
  <c r="K123" i="26"/>
  <c r="M123" i="26"/>
  <c r="N123" i="26"/>
  <c r="P123" i="26"/>
  <c r="Q123" i="26"/>
  <c r="S123" i="26"/>
  <c r="T123" i="26"/>
  <c r="V123" i="26"/>
  <c r="W123" i="26"/>
  <c r="Y123" i="26"/>
  <c r="Z123" i="26"/>
  <c r="AB123" i="26"/>
  <c r="AC123" i="26"/>
  <c r="AE123" i="26"/>
  <c r="AF123" i="26"/>
  <c r="AH123" i="26"/>
  <c r="AI123" i="26"/>
  <c r="H124" i="26"/>
  <c r="K124" i="26"/>
  <c r="N124" i="26"/>
  <c r="M124" i="26" s="1"/>
  <c r="Q124" i="26"/>
  <c r="T124" i="26"/>
  <c r="S124" i="26" s="1"/>
  <c r="W124" i="26"/>
  <c r="Z124" i="26"/>
  <c r="Y124" i="26" s="1"/>
  <c r="AC124" i="26"/>
  <c r="AE124" i="26"/>
  <c r="AF124" i="26"/>
  <c r="AI124" i="26"/>
  <c r="AH124" i="26" s="1"/>
  <c r="H125" i="26"/>
  <c r="K125" i="26"/>
  <c r="N125" i="26"/>
  <c r="M125" i="26" s="1"/>
  <c r="Q125" i="26"/>
  <c r="T125" i="26"/>
  <c r="S125" i="26" s="1"/>
  <c r="W125" i="26"/>
  <c r="Z125" i="26"/>
  <c r="AC125" i="26"/>
  <c r="AF125" i="26"/>
  <c r="AI125" i="26"/>
  <c r="J126" i="26"/>
  <c r="K126" i="26"/>
  <c r="M126" i="26"/>
  <c r="N126" i="26"/>
  <c r="P126" i="26"/>
  <c r="Q126" i="26"/>
  <c r="S126" i="26"/>
  <c r="T126" i="26"/>
  <c r="V126" i="26"/>
  <c r="W126" i="26"/>
  <c r="Y126" i="26"/>
  <c r="Z126" i="26"/>
  <c r="AB126" i="26"/>
  <c r="AC126" i="26"/>
  <c r="AE126" i="26"/>
  <c r="AF126" i="26"/>
  <c r="AH126" i="26"/>
  <c r="AI126" i="26"/>
  <c r="H127" i="26"/>
  <c r="K127" i="26"/>
  <c r="J127" i="26" s="1"/>
  <c r="N127" i="26"/>
  <c r="M127" i="26" s="1"/>
  <c r="Q127" i="26"/>
  <c r="P127" i="26" s="1"/>
  <c r="T127" i="26"/>
  <c r="S127" i="26" s="1"/>
  <c r="W127" i="26"/>
  <c r="V127" i="26" s="1"/>
  <c r="Z127" i="26"/>
  <c r="Y127" i="26" s="1"/>
  <c r="AC127" i="26"/>
  <c r="AB127" i="26" s="1"/>
  <c r="AF127" i="26"/>
  <c r="AE127" i="26" s="1"/>
  <c r="AI127" i="26"/>
  <c r="AH127" i="26" s="1"/>
  <c r="K128" i="26"/>
  <c r="N128" i="26"/>
  <c r="Q128" i="26"/>
  <c r="T128" i="26"/>
  <c r="W128" i="26"/>
  <c r="Z128" i="26"/>
  <c r="AC128" i="26"/>
  <c r="AF128" i="26"/>
  <c r="AI128" i="26"/>
  <c r="J129" i="26"/>
  <c r="K129" i="26"/>
  <c r="M129" i="26"/>
  <c r="N129" i="26"/>
  <c r="P129" i="26"/>
  <c r="Q129" i="26"/>
  <c r="S129" i="26"/>
  <c r="T129" i="26"/>
  <c r="V129" i="26"/>
  <c r="W129" i="26"/>
  <c r="Y129" i="26"/>
  <c r="Z129" i="26"/>
  <c r="AB129" i="26"/>
  <c r="AC129" i="26"/>
  <c r="AE129" i="26"/>
  <c r="AF129" i="26"/>
  <c r="AH129" i="26"/>
  <c r="AI129" i="26"/>
  <c r="AE130" i="26"/>
  <c r="AF130" i="26"/>
  <c r="AH130" i="26"/>
  <c r="AI130" i="26"/>
  <c r="AK130" i="26"/>
  <c r="AL130" i="26"/>
  <c r="AE131" i="26"/>
  <c r="AF131" i="26"/>
  <c r="AH131" i="26"/>
  <c r="AI131" i="26"/>
  <c r="AK131" i="26"/>
  <c r="AK133" i="26" s="1"/>
  <c r="AL133" i="26" s="1"/>
  <c r="AJ134" i="26" s="1"/>
  <c r="AL131" i="26"/>
  <c r="AE132" i="26"/>
  <c r="AF132" i="26"/>
  <c r="AH132" i="26"/>
  <c r="AI132" i="26"/>
  <c r="J138" i="26"/>
  <c r="K138" i="26"/>
  <c r="M138" i="26"/>
  <c r="N138" i="26"/>
  <c r="P138" i="26"/>
  <c r="Q138" i="26"/>
  <c r="V138" i="26"/>
  <c r="W138" i="26"/>
  <c r="Y138" i="26"/>
  <c r="Z138" i="26"/>
  <c r="AB138" i="26"/>
  <c r="AB144" i="26" s="1"/>
  <c r="AC144" i="26" s="1"/>
  <c r="AA145" i="26" s="1"/>
  <c r="AC138" i="26"/>
  <c r="AE138" i="26"/>
  <c r="AF138" i="26"/>
  <c r="AH138" i="26"/>
  <c r="AI138" i="26"/>
  <c r="J139" i="26"/>
  <c r="K139" i="26"/>
  <c r="M139" i="26"/>
  <c r="N139" i="26"/>
  <c r="P139" i="26"/>
  <c r="Q139" i="26"/>
  <c r="V139" i="26"/>
  <c r="W139" i="26"/>
  <c r="Y139" i="26"/>
  <c r="Z139" i="26"/>
  <c r="AB139" i="26"/>
  <c r="AC139" i="26"/>
  <c r="AE139" i="26"/>
  <c r="AF139" i="26"/>
  <c r="AH139" i="26"/>
  <c r="AI139" i="26"/>
  <c r="AE140" i="26"/>
  <c r="AF140" i="26"/>
  <c r="AH140" i="26"/>
  <c r="AI140" i="26"/>
  <c r="L141" i="26"/>
  <c r="N141" i="26"/>
  <c r="O142" i="26"/>
  <c r="P142" i="26" s="1"/>
  <c r="Q142" i="26"/>
  <c r="Y142" i="26"/>
  <c r="Z142" i="26"/>
  <c r="H143" i="26"/>
  <c r="K143" i="26"/>
  <c r="N143" i="26"/>
  <c r="M143" i="26" s="1"/>
  <c r="Q143" i="26"/>
  <c r="AF143" i="26"/>
  <c r="AE143" i="26" s="1"/>
  <c r="AI143" i="26"/>
  <c r="S144" i="26"/>
  <c r="T144" i="26" s="1"/>
  <c r="V144" i="26"/>
  <c r="W144" i="26" s="1"/>
  <c r="U145" i="26" s="1"/>
  <c r="AK144" i="26"/>
  <c r="AL144" i="26" s="1"/>
  <c r="AJ145" i="26" s="1"/>
  <c r="C7" i="25"/>
  <c r="F133" i="25"/>
  <c r="F138" i="25"/>
  <c r="C145" i="25"/>
  <c r="F146" i="25"/>
  <c r="C13" i="24"/>
  <c r="E17" i="24"/>
  <c r="E18" i="24"/>
  <c r="I14" i="26" s="1"/>
  <c r="E19" i="24"/>
  <c r="L14" i="26" s="1"/>
  <c r="E20" i="24"/>
  <c r="O14" i="26" s="1"/>
  <c r="E21" i="24"/>
  <c r="R14" i="26" s="1"/>
  <c r="D24" i="24"/>
  <c r="E24" i="24"/>
  <c r="F24" i="24"/>
  <c r="D25" i="24"/>
  <c r="E25" i="24"/>
  <c r="F25" i="24"/>
  <c r="D26" i="24"/>
  <c r="E26" i="24"/>
  <c r="F26" i="24"/>
  <c r="D27" i="24"/>
  <c r="E27" i="24"/>
  <c r="F27" i="24"/>
  <c r="D28" i="24"/>
  <c r="E28" i="24"/>
  <c r="F28" i="24"/>
  <c r="D29" i="24"/>
  <c r="E29" i="24"/>
  <c r="F29" i="24"/>
  <c r="D30" i="24"/>
  <c r="E30" i="24"/>
  <c r="F30" i="24"/>
  <c r="D31" i="24"/>
  <c r="E31" i="24"/>
  <c r="F31" i="24"/>
  <c r="D32" i="24"/>
  <c r="E32" i="24"/>
  <c r="F32" i="24"/>
  <c r="D34" i="24"/>
  <c r="E34" i="24"/>
  <c r="F34" i="24"/>
  <c r="D35" i="24"/>
  <c r="E35" i="24"/>
  <c r="F35" i="24"/>
  <c r="D36" i="24"/>
  <c r="E36" i="24"/>
  <c r="F36" i="24"/>
  <c r="C37" i="24"/>
  <c r="E37" i="24" s="1"/>
  <c r="C38" i="24"/>
  <c r="E38" i="24" s="1"/>
  <c r="C39" i="24"/>
  <c r="E39" i="24" s="1"/>
  <c r="C40" i="24"/>
  <c r="E40" i="24" s="1"/>
  <c r="C44" i="24"/>
  <c r="E44" i="24" s="1"/>
  <c r="D45" i="24"/>
  <c r="E45" i="24"/>
  <c r="F45" i="24"/>
  <c r="D46" i="24"/>
  <c r="E46" i="24"/>
  <c r="F46" i="24"/>
  <c r="D47" i="24"/>
  <c r="E47" i="24"/>
  <c r="F47" i="24"/>
  <c r="D48" i="24"/>
  <c r="E48" i="24"/>
  <c r="F48" i="24"/>
  <c r="C49" i="24"/>
  <c r="E49" i="24" s="1"/>
  <c r="D51" i="24"/>
  <c r="E51" i="24"/>
  <c r="F51" i="24"/>
  <c r="D52" i="24"/>
  <c r="E52" i="24"/>
  <c r="F52" i="24"/>
  <c r="D53" i="24"/>
  <c r="E53" i="24"/>
  <c r="F53" i="24"/>
  <c r="D54" i="24"/>
  <c r="E54" i="24"/>
  <c r="F54" i="24"/>
  <c r="D56" i="24"/>
  <c r="E56" i="24"/>
  <c r="F56" i="24"/>
  <c r="C57" i="24"/>
  <c r="H102" i="26" s="1"/>
  <c r="D57" i="24"/>
  <c r="E57" i="24"/>
  <c r="F57" i="24"/>
  <c r="D59" i="24"/>
  <c r="E59" i="24"/>
  <c r="F59" i="24"/>
  <c r="D60" i="24"/>
  <c r="E60" i="24"/>
  <c r="F60" i="24"/>
  <c r="D61" i="24"/>
  <c r="E61" i="24"/>
  <c r="F61" i="24"/>
  <c r="D62" i="24"/>
  <c r="E62" i="24"/>
  <c r="F62" i="24"/>
  <c r="D63" i="24"/>
  <c r="E63" i="24"/>
  <c r="F63" i="24"/>
  <c r="C64" i="24"/>
  <c r="D64" i="24" s="1"/>
  <c r="D68" i="24"/>
  <c r="E68" i="24"/>
  <c r="F64" i="24" l="1"/>
  <c r="E105" i="25"/>
  <c r="M86" i="26"/>
  <c r="H86" i="26"/>
  <c r="AE86" i="26" s="1"/>
  <c r="M84" i="26"/>
  <c r="H81" i="26"/>
  <c r="H76" i="26"/>
  <c r="Y75" i="26"/>
  <c r="M75" i="26"/>
  <c r="H75" i="26"/>
  <c r="AE75" i="26" s="1"/>
  <c r="AH72" i="26"/>
  <c r="V72" i="26"/>
  <c r="H72" i="26"/>
  <c r="E57" i="25"/>
  <c r="H128" i="26"/>
  <c r="E64" i="24"/>
  <c r="D49" i="24"/>
  <c r="D44" i="24"/>
  <c r="D40" i="24"/>
  <c r="D39" i="24"/>
  <c r="D38" i="24"/>
  <c r="D37" i="24"/>
  <c r="E89" i="25"/>
  <c r="E88" i="25"/>
  <c r="Y125" i="26"/>
  <c r="AB124" i="26"/>
  <c r="V124" i="26"/>
  <c r="P124" i="26"/>
  <c r="J124" i="26"/>
  <c r="E78" i="25" s="1"/>
  <c r="E85" i="25"/>
  <c r="AK112" i="26"/>
  <c r="AL112" i="26" s="1"/>
  <c r="AJ113" i="26" s="1"/>
  <c r="Y102" i="26"/>
  <c r="AB101" i="26"/>
  <c r="V101" i="26"/>
  <c r="P101" i="26"/>
  <c r="J101" i="26"/>
  <c r="AH98" i="26"/>
  <c r="Y98" i="26"/>
  <c r="V98" i="26"/>
  <c r="M98" i="26"/>
  <c r="AH96" i="26"/>
  <c r="AB96" i="26"/>
  <c r="V96" i="26"/>
  <c r="P96" i="26"/>
  <c r="J96" i="26"/>
  <c r="AH86" i="26"/>
  <c r="AB86" i="26"/>
  <c r="V86" i="26"/>
  <c r="P86" i="26"/>
  <c r="J86" i="26"/>
  <c r="P84" i="26"/>
  <c r="J84" i="26"/>
  <c r="M77" i="26"/>
  <c r="AH75" i="26"/>
  <c r="AB75" i="26"/>
  <c r="V75" i="26"/>
  <c r="P75" i="26"/>
  <c r="J75" i="26"/>
  <c r="H74" i="26"/>
  <c r="J72" i="26"/>
  <c r="S57" i="26"/>
  <c r="P57" i="26"/>
  <c r="M57" i="26"/>
  <c r="AE51" i="26"/>
  <c r="Y51" i="26"/>
  <c r="S51" i="26"/>
  <c r="J51" i="26"/>
  <c r="AE48" i="26"/>
  <c r="Y48" i="26"/>
  <c r="P48" i="26"/>
  <c r="J48" i="26"/>
  <c r="AE39" i="26"/>
  <c r="AF39" i="26" s="1"/>
  <c r="AD40" i="26" s="1"/>
  <c r="S39" i="26"/>
  <c r="T39" i="26" s="1"/>
  <c r="M39" i="26"/>
  <c r="N39" i="26" s="1"/>
  <c r="Y39" i="26"/>
  <c r="Z39" i="26" s="1"/>
  <c r="I119" i="27"/>
  <c r="E87" i="25"/>
  <c r="E130" i="25"/>
  <c r="F147" i="25" s="1"/>
  <c r="E157" i="25" s="1"/>
  <c r="D126" i="25"/>
  <c r="H132" i="25" s="1"/>
  <c r="G138" i="25" s="1"/>
  <c r="I138" i="25" s="1"/>
  <c r="J138" i="25" s="1"/>
  <c r="L138" i="25" s="1"/>
  <c r="E80" i="25"/>
  <c r="E34" i="25"/>
  <c r="E107" i="25"/>
  <c r="E106" i="25"/>
  <c r="R145" i="26"/>
  <c r="E103" i="25"/>
  <c r="R40" i="26"/>
  <c r="E96" i="25"/>
  <c r="E33" i="25"/>
  <c r="E98" i="25"/>
  <c r="E47" i="25"/>
  <c r="I151" i="27"/>
  <c r="M128" i="26"/>
  <c r="P69" i="26"/>
  <c r="E94" i="25"/>
  <c r="M141" i="26"/>
  <c r="E122" i="25" s="1"/>
  <c r="F143" i="25" s="1"/>
  <c r="E155" i="25" s="1"/>
  <c r="M118" i="26"/>
  <c r="M133" i="26" s="1"/>
  <c r="N133" i="26" s="1"/>
  <c r="L134" i="26" s="1"/>
  <c r="M58" i="26"/>
  <c r="E86" i="25"/>
  <c r="E90" i="25" s="1"/>
  <c r="F142" i="25" s="1"/>
  <c r="Y128" i="26"/>
  <c r="Y118" i="26"/>
  <c r="Y133" i="26" s="1"/>
  <c r="Z133" i="26" s="1"/>
  <c r="X134" i="26" s="1"/>
  <c r="Y144" i="26"/>
  <c r="Z144" i="26" s="1"/>
  <c r="X145" i="26" s="1"/>
  <c r="AE128" i="26"/>
  <c r="E110" i="25"/>
  <c r="M97" i="26"/>
  <c r="S97" i="26"/>
  <c r="Y97" i="26"/>
  <c r="AE97" i="26"/>
  <c r="J97" i="26"/>
  <c r="AH97" i="26"/>
  <c r="V97" i="26"/>
  <c r="AB97" i="26"/>
  <c r="M76" i="26"/>
  <c r="S76" i="26"/>
  <c r="Y76" i="26"/>
  <c r="AE76" i="26"/>
  <c r="J76" i="26"/>
  <c r="AH76" i="26"/>
  <c r="AB76" i="26"/>
  <c r="V76" i="26"/>
  <c r="J68" i="26"/>
  <c r="P68" i="26"/>
  <c r="V68" i="26"/>
  <c r="AB68" i="26"/>
  <c r="AH68" i="26"/>
  <c r="S68" i="26"/>
  <c r="M68" i="26"/>
  <c r="AE68" i="26"/>
  <c r="J52" i="26"/>
  <c r="P52" i="26"/>
  <c r="V52" i="26"/>
  <c r="AB52" i="26"/>
  <c r="AH52" i="26"/>
  <c r="S52" i="26"/>
  <c r="M52" i="26"/>
  <c r="AE52" i="26"/>
  <c r="J128" i="26"/>
  <c r="P128" i="26"/>
  <c r="V128" i="26"/>
  <c r="AB128" i="26"/>
  <c r="AH128" i="26"/>
  <c r="J118" i="26"/>
  <c r="E77" i="25" s="1"/>
  <c r="P118" i="26"/>
  <c r="E95" i="25" s="1"/>
  <c r="V118" i="26"/>
  <c r="AB118" i="26"/>
  <c r="AB133" i="26" s="1"/>
  <c r="AC133" i="26" s="1"/>
  <c r="AA134" i="26" s="1"/>
  <c r="AH118" i="26"/>
  <c r="AE144" i="26"/>
  <c r="AF144" i="26" s="1"/>
  <c r="AD145" i="26" s="1"/>
  <c r="AE118" i="26"/>
  <c r="E76" i="25"/>
  <c r="J143" i="26"/>
  <c r="P143" i="26"/>
  <c r="P144" i="26" s="1"/>
  <c r="Q144" i="26" s="1"/>
  <c r="O145" i="26" s="1"/>
  <c r="AH143" i="26"/>
  <c r="AH144" i="26" s="1"/>
  <c r="AI144" i="26" s="1"/>
  <c r="AG145" i="26" s="1"/>
  <c r="J125" i="26"/>
  <c r="E79" i="25" s="1"/>
  <c r="P125" i="26"/>
  <c r="E97" i="25" s="1"/>
  <c r="V125" i="26"/>
  <c r="AB125" i="26"/>
  <c r="AH125" i="26"/>
  <c r="P133" i="26"/>
  <c r="Q133" i="26" s="1"/>
  <c r="O134" i="26" s="1"/>
  <c r="C52" i="25"/>
  <c r="M144" i="26"/>
  <c r="N144" i="26" s="1"/>
  <c r="L145" i="26" s="1"/>
  <c r="S128" i="26"/>
  <c r="AE125" i="26"/>
  <c r="S118" i="26"/>
  <c r="E104" i="25" s="1"/>
  <c r="J102" i="26"/>
  <c r="P102" i="26"/>
  <c r="V102" i="26"/>
  <c r="AB102" i="26"/>
  <c r="AH102" i="26"/>
  <c r="S102" i="26"/>
  <c r="AE102" i="26"/>
  <c r="M102" i="26"/>
  <c r="P97" i="26"/>
  <c r="J85" i="26"/>
  <c r="P85" i="26"/>
  <c r="S85" i="26"/>
  <c r="M85" i="26"/>
  <c r="P76" i="26"/>
  <c r="Y74" i="26"/>
  <c r="J44" i="26"/>
  <c r="P44" i="26"/>
  <c r="V44" i="26"/>
  <c r="AB44" i="26"/>
  <c r="AB62" i="26" s="1"/>
  <c r="AC62" i="26" s="1"/>
  <c r="AA63" i="26" s="1"/>
  <c r="AH44" i="26"/>
  <c r="E119" i="25"/>
  <c r="F145" i="25" s="1"/>
  <c r="J99" i="26"/>
  <c r="P99" i="26"/>
  <c r="V99" i="26"/>
  <c r="AB99" i="26"/>
  <c r="AH99" i="26"/>
  <c r="S84" i="26"/>
  <c r="E45" i="25" s="1"/>
  <c r="M53" i="26"/>
  <c r="S53" i="26"/>
  <c r="Y53" i="26"/>
  <c r="AE53" i="26"/>
  <c r="AH39" i="26"/>
  <c r="AI39" i="26" s="1"/>
  <c r="AG40" i="26" s="1"/>
  <c r="AB39" i="26"/>
  <c r="AC39" i="26" s="1"/>
  <c r="AA40" i="26" s="1"/>
  <c r="V39" i="26"/>
  <c r="W39" i="26" s="1"/>
  <c r="U40" i="26" s="1"/>
  <c r="P39" i="26"/>
  <c r="Q39" i="26" s="1"/>
  <c r="O40" i="26" s="1"/>
  <c r="J39" i="26"/>
  <c r="K39" i="26" s="1"/>
  <c r="I40" i="26" s="1"/>
  <c r="AJ40" i="26"/>
  <c r="X40" i="26"/>
  <c r="L40" i="26"/>
  <c r="J83" i="26"/>
  <c r="P83" i="26"/>
  <c r="V83" i="26"/>
  <c r="J74" i="26"/>
  <c r="P74" i="26"/>
  <c r="V74" i="26"/>
  <c r="AB74" i="26"/>
  <c r="AH74" i="26"/>
  <c r="J56" i="26"/>
  <c r="P56" i="26"/>
  <c r="Y44" i="26"/>
  <c r="Y99" i="26"/>
  <c r="M69" i="26"/>
  <c r="S69" i="26"/>
  <c r="Y69" i="26"/>
  <c r="AE69" i="26"/>
  <c r="P53" i="26"/>
  <c r="AE44" i="26"/>
  <c r="AE99" i="26"/>
  <c r="M83" i="26"/>
  <c r="J81" i="26"/>
  <c r="P81" i="26"/>
  <c r="M74" i="26"/>
  <c r="AE72" i="26"/>
  <c r="Y72" i="26"/>
  <c r="S72" i="26"/>
  <c r="V69" i="26"/>
  <c r="AJ63" i="26"/>
  <c r="M56" i="26"/>
  <c r="V53" i="26"/>
  <c r="M44" i="26"/>
  <c r="G10" i="26"/>
  <c r="AE70" i="26"/>
  <c r="Y70" i="26"/>
  <c r="S70" i="26"/>
  <c r="E32" i="25" s="1"/>
  <c r="AE58" i="26"/>
  <c r="Y58" i="26"/>
  <c r="S58" i="26"/>
  <c r="E66" i="25" s="1"/>
  <c r="AE50" i="26"/>
  <c r="Y50" i="26"/>
  <c r="S50" i="26"/>
  <c r="F49" i="24"/>
  <c r="F44" i="24"/>
  <c r="F40" i="24"/>
  <c r="F39" i="24"/>
  <c r="F38" i="24"/>
  <c r="F37" i="24"/>
  <c r="E72" i="25" l="1"/>
  <c r="F140" i="25" s="1"/>
  <c r="AE74" i="26"/>
  <c r="S74" i="26"/>
  <c r="Y86" i="26"/>
  <c r="AH112" i="26"/>
  <c r="AI112" i="26" s="1"/>
  <c r="AG113" i="26" s="1"/>
  <c r="S112" i="26"/>
  <c r="T112" i="26" s="1"/>
  <c r="R113" i="26" s="1"/>
  <c r="M72" i="26"/>
  <c r="M91" i="26" s="1"/>
  <c r="N91" i="26" s="1"/>
  <c r="L92" i="26" s="1"/>
  <c r="P72" i="26"/>
  <c r="E18" i="25" s="1"/>
  <c r="AB72" i="26"/>
  <c r="S75" i="26"/>
  <c r="E17" i="25" s="1"/>
  <c r="S81" i="26"/>
  <c r="M81" i="26"/>
  <c r="E62" i="25" s="1"/>
  <c r="S86" i="26"/>
  <c r="E67" i="25" s="1"/>
  <c r="G142" i="25"/>
  <c r="I142" i="25" s="1"/>
  <c r="J142" i="25" s="1"/>
  <c r="L142" i="25" s="1"/>
  <c r="G140" i="25"/>
  <c r="I140" i="25" s="1"/>
  <c r="J140" i="25" s="1"/>
  <c r="L140" i="25" s="1"/>
  <c r="I147" i="25"/>
  <c r="J147" i="25" s="1"/>
  <c r="G133" i="25"/>
  <c r="I133" i="25" s="1"/>
  <c r="I145" i="25"/>
  <c r="J145" i="25" s="1"/>
  <c r="L145" i="25" s="1"/>
  <c r="G146" i="25"/>
  <c r="I146" i="25" s="1"/>
  <c r="J146" i="25" s="1"/>
  <c r="L146" i="25" s="1"/>
  <c r="F157" i="25"/>
  <c r="E99" i="25"/>
  <c r="G143" i="25"/>
  <c r="F155" i="25" s="1"/>
  <c r="E108" i="25"/>
  <c r="V62" i="26"/>
  <c r="W62" i="26" s="1"/>
  <c r="U63" i="26" s="1"/>
  <c r="S62" i="26"/>
  <c r="T62" i="26" s="1"/>
  <c r="R63" i="26" s="1"/>
  <c r="Y91" i="26"/>
  <c r="Z91" i="26" s="1"/>
  <c r="X92" i="26" s="1"/>
  <c r="E46" i="25"/>
  <c r="V133" i="26"/>
  <c r="W133" i="26" s="1"/>
  <c r="U134" i="26" s="1"/>
  <c r="AH62" i="26"/>
  <c r="AI62" i="26" s="1"/>
  <c r="AG63" i="26" s="1"/>
  <c r="S91" i="26"/>
  <c r="T91" i="26" s="1"/>
  <c r="R92" i="26" s="1"/>
  <c r="E114" i="25"/>
  <c r="AH133" i="26"/>
  <c r="AI133" i="26" s="1"/>
  <c r="AG134" i="26" s="1"/>
  <c r="E19" i="25"/>
  <c r="P62" i="26"/>
  <c r="Q62" i="26" s="1"/>
  <c r="O63" i="26" s="1"/>
  <c r="C40" i="25"/>
  <c r="AH91" i="26"/>
  <c r="AI91" i="26" s="1"/>
  <c r="AG92" i="26" s="1"/>
  <c r="C27" i="25"/>
  <c r="J91" i="26"/>
  <c r="K91" i="26" s="1"/>
  <c r="I92" i="26" s="1"/>
  <c r="E115" i="25"/>
  <c r="M62" i="26"/>
  <c r="N62" i="26" s="1"/>
  <c r="L63" i="26" s="1"/>
  <c r="C11" i="25"/>
  <c r="Y62" i="26"/>
  <c r="Z62" i="26" s="1"/>
  <c r="X63" i="26" s="1"/>
  <c r="C26" i="25"/>
  <c r="J62" i="26"/>
  <c r="K62" i="26" s="1"/>
  <c r="I63" i="26" s="1"/>
  <c r="P112" i="26"/>
  <c r="Q112" i="26" s="1"/>
  <c r="O113" i="26" s="1"/>
  <c r="C42" i="25"/>
  <c r="E68" i="25"/>
  <c r="E69" i="25" s="1"/>
  <c r="F139" i="25" s="1"/>
  <c r="G139" i="25" s="1"/>
  <c r="I139" i="25" s="1"/>
  <c r="J139" i="25" s="1"/>
  <c r="L139" i="25" s="1"/>
  <c r="E81" i="25"/>
  <c r="F141" i="25" s="1"/>
  <c r="G141" i="25" s="1"/>
  <c r="I141" i="25" s="1"/>
  <c r="J141" i="25" s="1"/>
  <c r="L141" i="25" s="1"/>
  <c r="I143" i="25"/>
  <c r="J143" i="25" s="1"/>
  <c r="L143" i="25" s="1"/>
  <c r="G155" i="25" s="1"/>
  <c r="E31" i="25"/>
  <c r="AE91" i="26"/>
  <c r="AF91" i="26" s="1"/>
  <c r="AD92" i="26" s="1"/>
  <c r="AB91" i="26"/>
  <c r="AC91" i="26" s="1"/>
  <c r="AA92" i="26" s="1"/>
  <c r="C54" i="25"/>
  <c r="J112" i="26"/>
  <c r="K112" i="26" s="1"/>
  <c r="I113" i="26" s="1"/>
  <c r="C28" i="25"/>
  <c r="C13" i="25"/>
  <c r="M112" i="26"/>
  <c r="N112" i="26" s="1"/>
  <c r="L113" i="26" s="1"/>
  <c r="AE62" i="26"/>
  <c r="AF62" i="26" s="1"/>
  <c r="AD63" i="26" s="1"/>
  <c r="J133" i="26"/>
  <c r="K133" i="26" s="1"/>
  <c r="I134" i="26" s="1"/>
  <c r="C12" i="25"/>
  <c r="C14" i="25" s="1"/>
  <c r="E14" i="25" s="1"/>
  <c r="V91" i="26"/>
  <c r="W91" i="26" s="1"/>
  <c r="U92" i="26" s="1"/>
  <c r="AB112" i="26"/>
  <c r="AC112" i="26" s="1"/>
  <c r="AA113" i="26" s="1"/>
  <c r="AE112" i="26"/>
  <c r="AF112" i="26" s="1"/>
  <c r="AD113" i="26" s="1"/>
  <c r="S133" i="26"/>
  <c r="T133" i="26" s="1"/>
  <c r="R134" i="26" s="1"/>
  <c r="E22" i="25"/>
  <c r="E35" i="25"/>
  <c r="I41" i="26"/>
  <c r="I148" i="26" s="1"/>
  <c r="E111" i="25"/>
  <c r="AE133" i="26"/>
  <c r="AF133" i="26" s="1"/>
  <c r="AD134" i="26" s="1"/>
  <c r="C53" i="25"/>
  <c r="C55" i="25" s="1"/>
  <c r="E55" i="25" s="1"/>
  <c r="E58" i="25" s="1"/>
  <c r="F136" i="25" s="1"/>
  <c r="G136" i="25" s="1"/>
  <c r="I136" i="25" s="1"/>
  <c r="J136" i="25" s="1"/>
  <c r="L136" i="25" s="1"/>
  <c r="P91" i="26"/>
  <c r="Q91" i="26" s="1"/>
  <c r="O92" i="26" s="1"/>
  <c r="C41" i="25"/>
  <c r="V112" i="26"/>
  <c r="W112" i="26" s="1"/>
  <c r="U113" i="26" s="1"/>
  <c r="Y112" i="26"/>
  <c r="Z112" i="26" s="1"/>
  <c r="X113" i="26" s="1"/>
  <c r="J144" i="26"/>
  <c r="K144" i="26" s="1"/>
  <c r="I145" i="26" s="1"/>
  <c r="I146" i="26" s="1"/>
  <c r="I154" i="26" s="1"/>
  <c r="L147" i="25" l="1"/>
  <c r="G157" i="25" s="1"/>
  <c r="E116" i="25"/>
  <c r="F144" i="25" s="1"/>
  <c r="E156" i="25" s="1"/>
  <c r="E20" i="25"/>
  <c r="F135" i="25" s="1"/>
  <c r="G135" i="25" s="1"/>
  <c r="I135" i="25" s="1"/>
  <c r="J135" i="25" s="1"/>
  <c r="L135" i="25" s="1"/>
  <c r="I93" i="26"/>
  <c r="I150" i="26" s="1"/>
  <c r="I135" i="26"/>
  <c r="I153" i="26" s="1"/>
  <c r="I64" i="26"/>
  <c r="I149" i="26" s="1"/>
  <c r="I114" i="26"/>
  <c r="I151" i="26" s="1"/>
  <c r="C29" i="25"/>
  <c r="E29" i="25" s="1"/>
  <c r="E36" i="25" s="1"/>
  <c r="F134" i="25" s="1"/>
  <c r="C43" i="25"/>
  <c r="E43" i="25" s="1"/>
  <c r="E48" i="25" s="1"/>
  <c r="F137" i="25" s="1"/>
  <c r="G137" i="25" s="1"/>
  <c r="I137" i="25" s="1"/>
  <c r="J137" i="25" s="1"/>
  <c r="L137" i="25" s="1"/>
  <c r="J133" i="25"/>
  <c r="G144" i="25" l="1"/>
  <c r="I144" i="25" s="1"/>
  <c r="J144" i="25" s="1"/>
  <c r="L144" i="25" s="1"/>
  <c r="G156" i="25" s="1"/>
  <c r="I152" i="26"/>
  <c r="I156" i="26" s="1"/>
  <c r="G134" i="25"/>
  <c r="E154" i="25"/>
  <c r="E158" i="25" s="1"/>
  <c r="F148" i="25"/>
  <c r="E121" i="25"/>
  <c r="E123" i="25" s="1"/>
  <c r="L133" i="25"/>
  <c r="F156" i="25" l="1"/>
  <c r="I158" i="26"/>
  <c r="E124" i="25"/>
  <c r="E125" i="25" s="1"/>
  <c r="E126" i="25" s="1"/>
  <c r="E127" i="25" s="1"/>
  <c r="I134" i="25"/>
  <c r="G148" i="25"/>
  <c r="F149" i="25" s="1"/>
  <c r="F154" i="25"/>
  <c r="F158" i="25" s="1"/>
  <c r="I160" i="26"/>
  <c r="I162" i="26" l="1"/>
  <c r="J134" i="25"/>
  <c r="I148" i="25"/>
  <c r="L134" i="25" l="1"/>
  <c r="J148" i="25"/>
  <c r="F151" i="25" s="1"/>
  <c r="L148" i="25" l="1"/>
  <c r="G154" i="25"/>
  <c r="G158" i="25" s="1"/>
</calcChain>
</file>

<file path=xl/sharedStrings.xml><?xml version="1.0" encoding="utf-8"?>
<sst xmlns="http://schemas.openxmlformats.org/spreadsheetml/2006/main" count="1512" uniqueCount="589">
  <si>
    <t>Spese Tecniche Progettista</t>
  </si>
  <si>
    <t>Spese Tecniche Progettista Strutture</t>
  </si>
  <si>
    <t>Spese Tecniche Progettista Impianti termici</t>
  </si>
  <si>
    <t>Spese Tecniche Collaudatore</t>
  </si>
  <si>
    <t>Spese Tecniche Geologo</t>
  </si>
  <si>
    <t>Spese Tecniche Progettista Impianti elettrici</t>
  </si>
  <si>
    <t>NO</t>
  </si>
  <si>
    <t>LIVELLO OPERATIVO</t>
  </si>
  <si>
    <t>Spese Tecniche Progettista incaricato altre progettazioni (agroindustriali, agroturistiche, zootecniche, ecc.)</t>
  </si>
  <si>
    <t>Spese Tecniche Professionista incaricato prestazioni specialistiche</t>
  </si>
  <si>
    <t>SPESE TECNICHE (calcolate su importo lavori NON scontati)</t>
  </si>
  <si>
    <t>TOTALE QTE</t>
  </si>
  <si>
    <t>ATTESTATO DI CERTIFICAZIONE ENERGETICA SOLO SE FATTO</t>
  </si>
  <si>
    <t>Qdl.06</t>
  </si>
  <si>
    <t xml:space="preserve">COLLAUDO TECNICO FUNZIONALE IMPIANTI SOLO SE FATTO E DOVE FATTO </t>
  </si>
  <si>
    <t>?</t>
  </si>
  <si>
    <t>Qdl.05</t>
  </si>
  <si>
    <t>COLLAUDO STATICO</t>
  </si>
  <si>
    <t>Qdl.04</t>
  </si>
  <si>
    <t>VERIFICHE E COLLAUDI</t>
  </si>
  <si>
    <t>COORDINAMENTO SICUREZZA IN ESECUZIONE</t>
  </si>
  <si>
    <t>X</t>
  </si>
  <si>
    <t>Qcl.12</t>
  </si>
  <si>
    <t>CERTIFICATO DI REGOLARE ESECUZIONE (COLLAUDO AMMINISTRATIVO)</t>
  </si>
  <si>
    <t>Qcl.11</t>
  </si>
  <si>
    <t>CONTABILITA' A MISURA</t>
  </si>
  <si>
    <t>Qcl.09</t>
  </si>
  <si>
    <t>VARIANTE IN CORSO D'OPERA</t>
  </si>
  <si>
    <t>Qcl.08</t>
  </si>
  <si>
    <t>ASSISTENZA AL COLLAUDO</t>
  </si>
  <si>
    <t>Qcl.02</t>
  </si>
  <si>
    <t>DIREZIONE LAVORI</t>
  </si>
  <si>
    <t>Qcl.01</t>
  </si>
  <si>
    <t>ESECUZIONE DEI LAVORI</t>
  </si>
  <si>
    <t>PIANO DI COORDINAMENTO SICUREZZA</t>
  </si>
  <si>
    <t>Qblll.07</t>
  </si>
  <si>
    <t>PROGETTAZIONE INTEGRALE</t>
  </si>
  <si>
    <t>Qblll.06</t>
  </si>
  <si>
    <t>PIANO MANUTENZIONE (SEMPRE SU STRUTTURE E SOLO SE FATTO SUL RESTO)</t>
  </si>
  <si>
    <t>Qblll.05</t>
  </si>
  <si>
    <t>CAPITOLATI</t>
  </si>
  <si>
    <t>Qblll.04</t>
  </si>
  <si>
    <t>ELENCO PRREZZI E COMPUTO</t>
  </si>
  <si>
    <t>Qblll.03</t>
  </si>
  <si>
    <t>PARTICOLARI COSTRUTTIVI</t>
  </si>
  <si>
    <t>Qblll.02</t>
  </si>
  <si>
    <t>RELAZIONE ED ELABORATI GRAFICI</t>
  </si>
  <si>
    <t>Qblll.01</t>
  </si>
  <si>
    <t>PROGETTAZONE ESECUTIVA</t>
  </si>
  <si>
    <t>Qbll.20</t>
  </si>
  <si>
    <t>DIAGNOSI ENERGETICA ESISTENTE  SOLO SE FATTA</t>
  </si>
  <si>
    <t>Qbll.19</t>
  </si>
  <si>
    <t>RELAZIONE DI QUALIFICAZIONE ENERGETICA DI PROGETTO  SOLO SE FATTA</t>
  </si>
  <si>
    <t>Qbll.18</t>
  </si>
  <si>
    <t>PROGETTAZIONE ACUSTICA SOLO SE FATTA</t>
  </si>
  <si>
    <t>Qbll.17</t>
  </si>
  <si>
    <t>PROGETTAZIONE PAESAGGISTICA SOLO SE FATTA</t>
  </si>
  <si>
    <t>Qbll.16</t>
  </si>
  <si>
    <t>PROGETTAZIONE ANTI INCENDIO SOLO SE FATTA</t>
  </si>
  <si>
    <t>Qbll.15</t>
  </si>
  <si>
    <t>VERIFICA SISMICA ANTE OPERAM</t>
  </si>
  <si>
    <t>Qbll.13</t>
  </si>
  <si>
    <t>RELAZIONE INDAGINE STRUTTURE</t>
  </si>
  <si>
    <t>Qbll.12</t>
  </si>
  <si>
    <t>ANALISI STORICO CRITICA SULLE STRUTTURE ESISTENTI</t>
  </si>
  <si>
    <t>Qbll.11</t>
  </si>
  <si>
    <t>RELAZIONE GEOLOGICA</t>
  </si>
  <si>
    <t>Qbll.10</t>
  </si>
  <si>
    <t>RELAZ. SISMICA</t>
  </si>
  <si>
    <t>Qbll.09</t>
  </si>
  <si>
    <t>RELAZ. IDRAULICA SOLO SE FATTA</t>
  </si>
  <si>
    <t>Qbll.08</t>
  </si>
  <si>
    <t>RELAZIONE GEOTECNICA</t>
  </si>
  <si>
    <t>Qbll.06</t>
  </si>
  <si>
    <t>STUDIO INSERIMENTO URBANISTICO SOLO SE FATTO</t>
  </si>
  <si>
    <t>Qbll.04</t>
  </si>
  <si>
    <t>Qbll.03</t>
  </si>
  <si>
    <t>Qbll.02</t>
  </si>
  <si>
    <t>PROGETTAZIONE DEFINITIVA</t>
  </si>
  <si>
    <t>Qbl.15</t>
  </si>
  <si>
    <t>Qbl.14</t>
  </si>
  <si>
    <t>Qbl.13</t>
  </si>
  <si>
    <t>Qbl.10</t>
  </si>
  <si>
    <t>ARCHEOLOGICA SOLO SE FATTA</t>
  </si>
  <si>
    <t>Qbl.09</t>
  </si>
  <si>
    <t>Qbl.08</t>
  </si>
  <si>
    <t>Qbl.07</t>
  </si>
  <si>
    <t>RELAZ. GEOTECNICA</t>
  </si>
  <si>
    <t>Qbl.05</t>
  </si>
  <si>
    <t>x</t>
  </si>
  <si>
    <t>Qbl.01</t>
  </si>
  <si>
    <t>PROGETTAZIONE PRELIMINARE</t>
  </si>
  <si>
    <t>IMP ELETTR</t>
  </si>
  <si>
    <t>IMP IDRICO+TERMICO</t>
  </si>
  <si>
    <t>SRUTTURE</t>
  </si>
  <si>
    <t>ARCHITETTURA</t>
  </si>
  <si>
    <t>ATTIVITA' DA INSERIRE SOLO SE ESEGUITE</t>
  </si>
  <si>
    <t>IMPIANTI ELETTRICI</t>
  </si>
  <si>
    <t>ATTIVITA' SEMPRE DOVUTE</t>
  </si>
  <si>
    <t>IMPIANTI IDRICO E TERMICO</t>
  </si>
  <si>
    <t>GEOLOGIA</t>
  </si>
  <si>
    <t>STRUTTURE</t>
  </si>
  <si>
    <t>ATTIVITA' RARE</t>
  </si>
  <si>
    <t>EDILIZIA</t>
  </si>
  <si>
    <t>ATTIVITA' MOLTO RARE</t>
  </si>
  <si>
    <t>GRADO COMPLESSITA'</t>
  </si>
  <si>
    <t>CATEGORIE</t>
  </si>
  <si>
    <t>DANNI GRAVI</t>
  </si>
  <si>
    <t>TOTALE LAVORI</t>
  </si>
  <si>
    <t>N.B.: Per i danni lievi VALUTARE se inserire la relazione geotecnica</t>
  </si>
  <si>
    <t>IMPORTI dei LAVORI</t>
  </si>
  <si>
    <t>PROGETTISTA:</t>
  </si>
  <si>
    <t>COMMITTENTE:</t>
  </si>
  <si>
    <t>ATTENZIONE: COMPILARE SOLO LE CASELLE GIALLE:  SELEZIONARE DAL MENU' A TENDINA - SELEZIONARE LA "X" SE PRESTAZIONE PRESENTE, ALTRIMENTO IL "?"</t>
  </si>
  <si>
    <t>AMMINISTRATORE</t>
  </si>
  <si>
    <t>GEOLOGO</t>
  </si>
  <si>
    <t>COLLAUDATORE STATICO</t>
  </si>
  <si>
    <t>FASE DI PROGETTAZIONE E DIREZIONE LAVORI</t>
  </si>
  <si>
    <t>RIEPILGO ONORARIO+ SPESE</t>
  </si>
  <si>
    <t>RIEPILGO ONORARIO</t>
  </si>
  <si>
    <t>TOTALE SPESE TECNICHE AL NETTO DI UN ULTERIORE SCONTO</t>
  </si>
  <si>
    <t>TOTALE SPESE TECNICHE (ONORARIO+SPESE) AL NETTO DELLO SCONTO OBBLIGATORIO</t>
  </si>
  <si>
    <t>Spese Tecniche Direttore Lavori Strutture</t>
  </si>
  <si>
    <t>Spese Tecniche Direttore Lavori</t>
  </si>
  <si>
    <t>Spese Tecniche Coord. Sicurezza esecuzione</t>
  </si>
  <si>
    <t xml:space="preserve">Spese Tecniche Coord. Sicurezza progettazione </t>
  </si>
  <si>
    <t>Spese tecniche Professionista incaricato redazione Scheda AeDES</t>
  </si>
  <si>
    <t>ONORARIO E SPESE</t>
  </si>
  <si>
    <t>SPESE</t>
  </si>
  <si>
    <t>IMPORTO ONORARI (al netto sconto obbligatorio 30%)</t>
  </si>
  <si>
    <t>TOTALE CORRISPETTIVO</t>
  </si>
  <si>
    <t>SPESE SU COMPETENZE A PREVENTIVO</t>
  </si>
  <si>
    <t>IMPORTO AL NETTO DELLOSCONTO</t>
  </si>
  <si>
    <t xml:space="preserve">SCONTO OBBLIGATORIO (art.1 c.1) </t>
  </si>
  <si>
    <t>TOTALE INCLUSI COLLAUDI</t>
  </si>
  <si>
    <t>TOTALE COMPETENZE COLLAUDATORE STATICO</t>
  </si>
  <si>
    <t>TOTALE COMPETENZE FASE PROG+DL</t>
  </si>
  <si>
    <t>RISPOTA SISMICA LOCALE (0,5% del valore dell'opera)</t>
  </si>
  <si>
    <t>TOTALE SPESE TECNICHE GEOLOGO</t>
  </si>
  <si>
    <t>Spese tecniche geologo (def)</t>
  </si>
  <si>
    <t>Spese tecniche geologo (prel)</t>
  </si>
  <si>
    <t>SPESE TECNICHE GEOLOGO</t>
  </si>
  <si>
    <t>ATTESTATO CERTIFICAZIONE ENERGETICA</t>
  </si>
  <si>
    <t>COLLAUDO TECNICO FUNZIONALE IMPIANTI IDRO-TERMICO</t>
  </si>
  <si>
    <t>TOTALE PER DIRETTORE LAVORI IMPIANTO ELETTRICO</t>
  </si>
  <si>
    <t>Contabilità a misura</t>
  </si>
  <si>
    <t>Assistenza al collaudo</t>
  </si>
  <si>
    <t>Direzione  lavori</t>
  </si>
  <si>
    <t>SPESE TECNICHE DIRETTORE LAVORI IMPIANTO ELETTRICO</t>
  </si>
  <si>
    <t>TOTALE PER DIRETTORE LAVORI IMPIANTI IDRO-TERMICO</t>
  </si>
  <si>
    <t>SPESE TECNICHE DIRETTORE LAVORI IMPIANTO IDRO-TERMICO</t>
  </si>
  <si>
    <t>TOTALE PER DIRETTORE LAVORI STRUTTURALE</t>
  </si>
  <si>
    <t>SPESE TECNICHE DIRETTORE LAVORI STRUTTURE</t>
  </si>
  <si>
    <t>TOTALE PER DIRETTORE LAVORI ARCHITETTONICO</t>
  </si>
  <si>
    <t>SPESE TECNICHE DIRETTORE LAVORI ARCHITETTONICO</t>
  </si>
  <si>
    <t>COORDINAMENTO SICUREZZA IN FASE ESECUZIONE</t>
  </si>
  <si>
    <t>TOTALE COORDINAMENTO IN FASE PROGETTAZIONE</t>
  </si>
  <si>
    <t>Coordinamento progettazione (esec)</t>
  </si>
  <si>
    <t>Coordinamento progettazione (def)</t>
  </si>
  <si>
    <t>Coordinamento progettazione (prel)</t>
  </si>
  <si>
    <t>COORDINAMENTO SICUREZZA IN FASE PROGETTAZIONE</t>
  </si>
  <si>
    <t>SPESE TECNICHE PROGETTISTA IMPIANTO ELETTRICO</t>
  </si>
  <si>
    <t>piano di manutenzione</t>
  </si>
  <si>
    <t>RELAZIONI DI COMPETENZA IMPIANTO ELETTRICO</t>
  </si>
  <si>
    <t>Totale aliquote progettista elettrico</t>
  </si>
  <si>
    <t>aliquote fisse progetto esecutivo</t>
  </si>
  <si>
    <t>aliqupote fisse progetto definitivo</t>
  </si>
  <si>
    <t>aliquote fisse progetto preliminare</t>
  </si>
  <si>
    <t>PROGETTO ELETTRICO</t>
  </si>
  <si>
    <t>SPESE TECNICHE PROGETTISTA IMPIANTO IDROTERMICO</t>
  </si>
  <si>
    <t>relazione diagnosi energetica esistente (def)</t>
  </si>
  <si>
    <t>relazione qualificazione energetica (def)</t>
  </si>
  <si>
    <t>RELAZIONI DI COMPETENZA IMPIANTO TERMICO</t>
  </si>
  <si>
    <t>Totale aliquote progettista architettonico</t>
  </si>
  <si>
    <t>PROGETTO IDRO+TERMICO</t>
  </si>
  <si>
    <t>SPESE TECNICHE PROGETTISTA ARCHITETTONICO</t>
  </si>
  <si>
    <t>progettazione paesaggistica (def)</t>
  </si>
  <si>
    <t>studio inserimento urbanistio (def)</t>
  </si>
  <si>
    <t>relazione archeologica (prel)</t>
  </si>
  <si>
    <t>RELAZIONI DI COMPETENZA ARCHITETTONICA</t>
  </si>
  <si>
    <t>PROGETTO ARCHITETTONICO</t>
  </si>
  <si>
    <t>RELAZIONE DI LIVELLO OPERATIVO</t>
  </si>
  <si>
    <t>SPESE TECNICHE PROGETTISTA STRUTTURE</t>
  </si>
  <si>
    <t>relazione idraulica</t>
  </si>
  <si>
    <t>relazione geotecnica (prel+def)</t>
  </si>
  <si>
    <t>relazione di indagine sismica (prel+def)</t>
  </si>
  <si>
    <t>RELAZIONI DI COMPETENZA STRUTTURALE</t>
  </si>
  <si>
    <t>Totale aliquote progettista strutturale</t>
  </si>
  <si>
    <t>PROGETTO STRUTTURALE</t>
  </si>
  <si>
    <t>RIEPILOGO IMPORTI LAVORI</t>
  </si>
  <si>
    <t>(1) L'importo del corrispettivo è inteso al netto degli oneri fiscali e previdenziali dovuti, come previsto da regime fiscale di riferimento</t>
  </si>
  <si>
    <t xml:space="preserve">MODALITA' DI PAGAMENTO: </t>
  </si>
  <si>
    <r>
      <t xml:space="preserve">TOTALE CORRISPETTIVO </t>
    </r>
    <r>
      <rPr>
        <b/>
        <sz val="10"/>
        <rFont val="Verdana"/>
        <family val="2"/>
      </rPr>
      <t xml:space="preserve"> (1)</t>
    </r>
  </si>
  <si>
    <t>SPESE SU COMPENSO</t>
  </si>
  <si>
    <t>SCONTO SU COMPENSO</t>
  </si>
  <si>
    <t>TOTALE COMPENSO</t>
  </si>
  <si>
    <t>COMPENSO VERIFICHE E COLLAUDI</t>
  </si>
  <si>
    <t>COMPENSO FASE ESECUZIONE</t>
  </si>
  <si>
    <t>COMPENSO FASE PROGETTAZIONE</t>
  </si>
  <si>
    <t>progetto esecutivo</t>
  </si>
  <si>
    <t>progetto definitivo</t>
  </si>
  <si>
    <t>progetto preliminare</t>
  </si>
  <si>
    <t>premesse, consulenze e studi di fattibilità</t>
  </si>
  <si>
    <t>COMPENSO AL NETTO DELLE SPESE</t>
  </si>
  <si>
    <t>V*P*G*ΣQ</t>
  </si>
  <si>
    <t>Compenso al netto di spese ed oneri CNPAIA</t>
  </si>
  <si>
    <t>∑ Q i</t>
  </si>
  <si>
    <t>totale incidenze</t>
  </si>
  <si>
    <t xml:space="preserve">  </t>
  </si>
  <si>
    <t xml:space="preserve"> Attestato di certificazione energetica (art.6 d.lgs. 311/2006) – Attestato di collaudo e certificazioni di qualità  </t>
  </si>
  <si>
    <t xml:space="preserve"> QdI.06  </t>
  </si>
  <si>
    <t xml:space="preserve"> Collaudo tecnico funzionale degli impianti (d.m. 22/01/2008 n°37)  </t>
  </si>
  <si>
    <t xml:space="preserve"> QdI.05  </t>
  </si>
  <si>
    <t xml:space="preserve"> Collaudo statico (Capitolo 9, d.m. 14/01/2008)  </t>
  </si>
  <si>
    <t xml:space="preserve"> QdI.04  </t>
  </si>
  <si>
    <t xml:space="preserve"> Liquidazione, patrocini ed arbitrati  </t>
  </si>
  <si>
    <t xml:space="preserve"> QdI.03  </t>
  </si>
  <si>
    <t xml:space="preserve"> Revisione tecnico contabile (Parte II, Titolo X, d.P.R. 207/10)  </t>
  </si>
  <si>
    <t xml:space="preserve"> QdI.02  </t>
  </si>
  <si>
    <t xml:space="preserve"> Collaudo tecnico amministrativo (Parte II, Titolo X, d.P.R. 207/10) 11  </t>
  </si>
  <si>
    <t xml:space="preserve"> QdI.01  </t>
  </si>
  <si>
    <t>incidenza Q</t>
  </si>
  <si>
    <t>prestazioni affidate</t>
  </si>
  <si>
    <t xml:space="preserve"> d.I)VERIFICHE E COLLAUDI  </t>
  </si>
  <si>
    <t xml:space="preserve"> Verifiche e Collaudi </t>
  </si>
  <si>
    <t xml:space="preserve">Compenso al netto di spese ed oneri CNPAIA </t>
  </si>
  <si>
    <t xml:space="preserve"> Ricerche agricole e/o agro industriali, nelle bioenergie, all'innovazione e sviluppo dei settori di competenza, la statistica, le ricerche di mercato, le attivita relative agli assetti societari, alla cooperazione ed all'aggregazione di reti di impresa nel settore agricolo, agroalimentare, ambientale, energetico e forestale</t>
  </si>
  <si>
    <t xml:space="preserve"> QcII.3  </t>
  </si>
  <si>
    <t xml:space="preserve"> Ricerche, statistiche ed analisi swot  </t>
  </si>
  <si>
    <t xml:space="preserve"> QcII.2  </t>
  </si>
  <si>
    <t xml:space="preserve"> Monitoraggi ambientali, naturalistici, fitoiatrici, faunistici, agronomici, zootecnici  </t>
  </si>
  <si>
    <t xml:space="preserve"> QcII.1  </t>
  </si>
  <si>
    <t xml:space="preserve"> c.II)MONITORAGGI</t>
  </si>
  <si>
    <t xml:space="preserve"> Supporto al RUP: per la supervisione e coordinamento della D.L. e della C.S.E.  </t>
  </si>
  <si>
    <t xml:space="preserve"> QcI.13  </t>
  </si>
  <si>
    <t xml:space="preserve"> Coordinamento della sicurezza in esecuzione  </t>
  </si>
  <si>
    <t xml:space="preserve"> QcI.12  </t>
  </si>
  <si>
    <t xml:space="preserve"> Certificato di regolare esecuzione (art.237, d.P.R. 207/2010)  </t>
  </si>
  <si>
    <t xml:space="preserve"> QcI.11  </t>
  </si>
  <si>
    <t xml:space="preserve"> Contabilita dei lavori a corpo (art.185, d.P.R. 207/10  </t>
  </si>
  <si>
    <t xml:space="preserve"> QcI.10  </t>
  </si>
  <si>
    <t xml:space="preserve"> Contabilita dei lavori a misura (art.185, d.P.R. 207/10)  </t>
  </si>
  <si>
    <t xml:space="preserve"> QcI.09  </t>
  </si>
  <si>
    <t xml:space="preserve"> Variante del progetto in corso d'opera (art.161, d.P.R. 207/2010) 10  </t>
  </si>
  <si>
    <t xml:space="preserve"> QcI.08  </t>
  </si>
  <si>
    <t xml:space="preserve"> Variante delle quantita del progetto in corso d'opera (art.161, d.P.R. 207/2010) 9  </t>
  </si>
  <si>
    <t xml:space="preserve"> QcI.07  </t>
  </si>
  <si>
    <t xml:space="preserve"> Ufficio della direzione lavori, per ogni addetto con qualifica di ispettore di cantiere (art.150, d.lgs. 163/06)  </t>
  </si>
  <si>
    <t xml:space="preserve"> QcI.06  </t>
  </si>
  <si>
    <t xml:space="preserve"> Ufficio della direzione lavori, per ogni addetto con qualifica di direttore operativo (art.149, d.lgs. 163/06)  </t>
  </si>
  <si>
    <t xml:space="preserve"> QcI.05  </t>
  </si>
  <si>
    <t xml:space="preserve"> Coordinamento e supervisione dell'ufficio di direzione lavori (art.148, comma 2, d.lgs. 163/06)  </t>
  </si>
  <si>
    <t xml:space="preserve"> QcI.04  </t>
  </si>
  <si>
    <t xml:space="preserve"> Controllo aggiornamento elaborati di progetto, aggiornamento dei manuali d'uso e manutenzione (art.148, comma 4, d.P.R. 207/2010)  </t>
  </si>
  <si>
    <t xml:space="preserve"> QcI.03  </t>
  </si>
  <si>
    <t xml:space="preserve"> Liquidazione (art.194, comma 1, d.P.R. 207/10)  </t>
  </si>
  <si>
    <t xml:space="preserve"> QcI.02  </t>
  </si>
  <si>
    <t xml:space="preserve"> Direzione lavori, assistenza al collaudo, prove d'officina (art.148, d.P.R. 207/10)8  </t>
  </si>
  <si>
    <t xml:space="preserve"> QcI.01  </t>
  </si>
  <si>
    <t xml:space="preserve"> C.I)ESECUZIONE DEI LAVORI  </t>
  </si>
  <si>
    <t>DIREZIONE ESECUTIVA</t>
  </si>
  <si>
    <t xml:space="preserve"> Rilievi e controlli del terreno, analisi geoambientali di risorse e    rischi, studi di geologia applicata alla pianificazione urbanistico    territoriale ambientale e alla difesa del suolo  </t>
  </si>
  <si>
    <t xml:space="preserve"> QbIV.05  </t>
  </si>
  <si>
    <t xml:space="preserve"> Programmazione economica, territoriale, locale e rurale  </t>
  </si>
  <si>
    <t xml:space="preserve"> QbIV.04  </t>
  </si>
  <si>
    <t xml:space="preserve"> Piani aziendali agronomici, di concimazione, fertilizzazione, reflui e fitoiatrici  </t>
  </si>
  <si>
    <t xml:space="preserve"> QbIV.03  </t>
  </si>
  <si>
    <t xml:space="preserve"> Pianificazione forestale. paesaggistica, naturalistica ed ambientale  </t>
  </si>
  <si>
    <t xml:space="preserve"> QbIV.02  </t>
  </si>
  <si>
    <t>Pianificazione</t>
  </si>
  <si>
    <t xml:space="preserve"> QbIV.01  </t>
  </si>
  <si>
    <t xml:space="preserve"> PIANIFICAZIONE E PROGRAMMAZIONE</t>
  </si>
  <si>
    <t>Q</t>
  </si>
  <si>
    <t xml:space="preserve"> Supporto al RUP: per la validazione del progetto  </t>
  </si>
  <si>
    <t xml:space="preserve"> QbIII.11  </t>
  </si>
  <si>
    <t xml:space="preserve"> Supporto al RUP: per la programmazione e progettazione appalto  </t>
  </si>
  <si>
    <t xml:space="preserve"> QbIII.10  </t>
  </si>
  <si>
    <t xml:space="preserve"> Supporto al RUP: per la verifica della progettazione esecutiva  </t>
  </si>
  <si>
    <t xml:space="preserve"> QbIII.09  </t>
  </si>
  <si>
    <t xml:space="preserve"> Supporto al RUP: per la supervisione e coordinamento progettazione esecutiva  </t>
  </si>
  <si>
    <t xml:space="preserve"> QbIII.08  </t>
  </si>
  <si>
    <t xml:space="preserve"> Piano di Sicurezza e Coordinamento . Piano di sicurezza alimentare  </t>
  </si>
  <si>
    <t xml:space="preserve"> QbIII.07  </t>
  </si>
  <si>
    <t xml:space="preserve"> Progettazione integrale e coordinata, Integrazione prestazioni specialistiche (art.90, comma 7, d.lgs. 163/2006)  </t>
  </si>
  <si>
    <t xml:space="preserve"> QbIII.06  </t>
  </si>
  <si>
    <t xml:space="preserve"> Piano di manutenzione dell'opera (art.33, comma 1, lettera e) d.P.R. 207/10)  </t>
  </si>
  <si>
    <t xml:space="preserve"> QbIII.05  </t>
  </si>
  <si>
    <t xml:space="preserve"> Schema di contratto, capitolato speciale d'appalto, cronoprogramma (art.33, comma 1, lettere l), h), d.P.R. 207/10)  </t>
  </si>
  <si>
    <t xml:space="preserve"> QbIII.04  </t>
  </si>
  <si>
    <t xml:space="preserve"> Computo metrico estimativo, Quadro economico, Elenco prezzi e eventuale analisi, Quadro dell'incidenza percentuale della quantita di manodopera (art.33, comma 1, lettere f), g), i), d.P.R. 207/10)  </t>
  </si>
  <si>
    <t xml:space="preserve"> QbIII.03  </t>
  </si>
  <si>
    <t xml:space="preserve"> Particolari costruttivi e decorativi (art.36, comma 1, lettera c), d.P.R. 207/10)  </t>
  </si>
  <si>
    <t xml:space="preserve"> QbIII.02  </t>
  </si>
  <si>
    <t xml:space="preserve"> Relazione generale e specialistiche, Elaborati grafici, Calcoli esecutivi (art.33, comma 1, lettere a), b), c), d), d.P.R. 207/10)</t>
  </si>
  <si>
    <t xml:space="preserve"> QbIII.01  </t>
  </si>
  <si>
    <t xml:space="preserve"> b.III) PROGETTAZIONE ESECUTIVA  </t>
  </si>
  <si>
    <t>PROGETTAZIONE</t>
  </si>
  <si>
    <t>PROGETTAZIONE ESECUTIVA</t>
  </si>
  <si>
    <t>Piani urbanistici esecutivi, piani di sviluppo aziendale, piani di utilizzazione forestale</t>
  </si>
  <si>
    <t xml:space="preserve"> QbII.24</t>
  </si>
  <si>
    <t xml:space="preserve"> Supporto al RUP: verifica della progettazione definitiva  </t>
  </si>
  <si>
    <t xml:space="preserve"> QbII.23</t>
  </si>
  <si>
    <t xml:space="preserve"> Supporto al RUP: supervisione e coordinamento della progettazione definitiva  </t>
  </si>
  <si>
    <t xml:space="preserve"> QbII.22  </t>
  </si>
  <si>
    <t xml:space="preserve"> Studio di impatto ambientale o di fattibilita ambientale (VIA]VAS]AIA) . Indagini alimentari ed analisi predittive di sicurezza alimentare  </t>
  </si>
  <si>
    <t xml:space="preserve"> QbII.21  </t>
  </si>
  <si>
    <t xml:space="preserve"> Aggiornamento delle prime indicazioni e prescrizioni per la redazione del PSC  </t>
  </si>
  <si>
    <t xml:space="preserve"> QbII.20  </t>
  </si>
  <si>
    <t xml:space="preserve"> Diagnosi e qualificazione energetica degli edifici esistenti (d.P.R. 59), esclusi i rilievi e le indagini  </t>
  </si>
  <si>
    <t xml:space="preserve"> QbII.19  </t>
  </si>
  <si>
    <t xml:space="preserve"> Relazione di qualificazione energetica (art.8, d.lgs. 311/2006)  </t>
  </si>
  <si>
    <t xml:space="preserve"> QbII.18  </t>
  </si>
  <si>
    <t xml:space="preserve"> Elaborati e relazioni per requisiti acustici (Legge 447/95]d.p.c.m. 512/97)  </t>
  </si>
  <si>
    <t xml:space="preserve"> QbII.17  </t>
  </si>
  <si>
    <t xml:space="preserve"> Relazione paesaggistica (d.lgs. 42/2004)  </t>
  </si>
  <si>
    <t xml:space="preserve"> QbII.16  </t>
  </si>
  <si>
    <t xml:space="preserve"> Elaborati di progettazione antincendio (d.m. 16/02/1982)  </t>
  </si>
  <si>
    <t xml:space="preserve"> QbII.15  </t>
  </si>
  <si>
    <t xml:space="preserve"> Progettazione integrale e coordinata ]Integrazione delle prestazioni specialistiche (art.90, comma 7, d.lgs. 163/2006)  </t>
  </si>
  <si>
    <t xml:space="preserve"> QbII.14  </t>
  </si>
  <si>
    <t xml:space="preserve"> Verifica sismica delle strutture esistenti e individuazione delle carenza strutturali (art.26, d.P.R. ]cap.8,5, d.m. 14/01/2008)  </t>
  </si>
  <si>
    <t xml:space="preserve"> QbII.13  </t>
  </si>
  <si>
    <t xml:space="preserve"> Relazione sulle indagini dei materiali e delle strutture per edifici esistenti (art.26, d.P.R. 207)  </t>
  </si>
  <si>
    <t xml:space="preserve"> QbII.12  </t>
  </si>
  <si>
    <t xml:space="preserve"> Analisi storico critica e relazione sulle strutture esistenti (art.26, d.P.R. 207/10 ]cap.8,5, d.m. 14/01/2008)  </t>
  </si>
  <si>
    <t xml:space="preserve"> QbII.11  </t>
  </si>
  <si>
    <t xml:space="preserve"> Relazione di indagine geologica (art.26, comma 1, d.P.R. 207/2010)  </t>
  </si>
  <si>
    <t xml:space="preserve"> QbII.10  </t>
  </si>
  <si>
    <t xml:space="preserve"> Relazione di indagine sismica (art.19, comma 1, d.P.R. 207/10)  </t>
  </si>
  <si>
    <t xml:space="preserve"> QbII.09  </t>
  </si>
  <si>
    <t xml:space="preserve"> Relazione di indagine idraulica (art.26, comma 1, d.P.R. 207/2010)  </t>
  </si>
  <si>
    <t xml:space="preserve"> QbII.08  </t>
  </si>
  <si>
    <t xml:space="preserve"> Relazione di indagine idrologica (art.26, comma 1, d.P.R. 207/2010)  </t>
  </si>
  <si>
    <t xml:space="preserve"> QbII.07  </t>
  </si>
  <si>
    <t xml:space="preserve"> Relazione di indagine geotecnica (art.26, comma 1, d.P.R. 207/2010)  </t>
  </si>
  <si>
    <t xml:space="preserve"> QbII.06  </t>
  </si>
  <si>
    <t xml:space="preserve"> Schema di contratto, Capitolato speciale d'appalto h  </t>
  </si>
  <si>
    <t xml:space="preserve"> QbII.05  </t>
  </si>
  <si>
    <t xml:space="preserve"> Studio di inserimento urbanistico (art.24, comma 2, lettera c), d.P.R. 207/2010)  </t>
  </si>
  <si>
    <t xml:space="preserve"> QbII.04  </t>
  </si>
  <si>
    <t xml:space="preserve"> Elenco prezzi, Computo metrico estimativo, Quadro economico (art.24, comma 2, lettere l), m), o), d.P.R. 207/10)  </t>
  </si>
  <si>
    <t xml:space="preserve"> QbII.03  </t>
  </si>
  <si>
    <t xml:space="preserve"> Disciplinare descrittivo e prestazionale (art.24, comma 2, lettera g), d.P.R. 207/10)  </t>
  </si>
  <si>
    <t xml:space="preserve"> QbII.02  </t>
  </si>
  <si>
    <t xml:space="preserve"> Relazioni generale e tecniche, Elaborati grafici art.24, comma 2, lettere a), b), d), f), d.P.R. 207/10)  </t>
  </si>
  <si>
    <t xml:space="preserve"> QbII.01  </t>
  </si>
  <si>
    <t>b.II)
PROGETTAZIONE DEFINITIVA</t>
  </si>
  <si>
    <t xml:space="preserve"> </t>
  </si>
  <si>
    <t xml:space="preserve"> Supporto al RUP: verifica della progettazione preliminare  </t>
  </si>
  <si>
    <t xml:space="preserve"> QbI.18  </t>
  </si>
  <si>
    <t xml:space="preserve"> Supporto al RUP: supervisione e coordinamento della progettazione preliminare  </t>
  </si>
  <si>
    <t xml:space="preserve"> QbI.17  </t>
  </si>
  <si>
    <t xml:space="preserve"> Studi di prefattibilita ambientale/Sicurezza alimentare  </t>
  </si>
  <si>
    <t xml:space="preserve"> QbI.16  </t>
  </si>
  <si>
    <t xml:space="preserve"> Prime indicazioni e prescrizioni per la stesura dei Piani di Sicurezza  </t>
  </si>
  <si>
    <t xml:space="preserve"> QbI.15  </t>
  </si>
  <si>
    <t xml:space="preserve"> Prime indicazioni di progettazione antincendio (d.m. 6/02/1982)  </t>
  </si>
  <si>
    <t xml:space="preserve"> QbI.14  </t>
  </si>
  <si>
    <t xml:space="preserve">Relazione tecnica sullo stato di consistenza degli   immobili da ristrutturare (art.17, comma 3, lettera a), d.P.R. 207/10) h  </t>
  </si>
  <si>
    <t xml:space="preserve"> QbI.13  </t>
  </si>
  <si>
    <t xml:space="preserve"> Studio di inserimento urbanistico (art.164, d.lgs. 163/06 ]art.1, comma 2, lettera l), all.XXI6  </t>
  </si>
  <si>
    <t xml:space="preserve"> QbI.12  </t>
  </si>
  <si>
    <t xml:space="preserve"> Progettazione integrale e coordinata ]Integrazione delle prestazioni specialistiche (art.90, comma 7, d.lgs. 163/06) . Relazione tecno]alimentare  </t>
  </si>
  <si>
    <t xml:space="preserve"> QbI.11  </t>
  </si>
  <si>
    <t xml:space="preserve"> Relazione di indagine geologica (art.19, comma 1, d.P.R. 207/10)  </t>
  </si>
  <si>
    <t xml:space="preserve"> QbI.10  </t>
  </si>
  <si>
    <t xml:space="preserve"> Relazione di indagine archeologica (art.19, comma 1, d.P.R. 207/10)  </t>
  </si>
  <si>
    <t xml:space="preserve"> QbI.09  </t>
  </si>
  <si>
    <t xml:space="preserve"> QbI.08  </t>
  </si>
  <si>
    <t xml:space="preserve"> Relazione di indagine idraulica (art.19, comma 1, d.P.R. 207/10)  </t>
  </si>
  <si>
    <t xml:space="preserve"> QbI.07  </t>
  </si>
  <si>
    <t xml:space="preserve"> Relazione di indagine idrologica (art.19, comma 1, d.P.R. 207/10)  </t>
  </si>
  <si>
    <t xml:space="preserve"> QbI.06  </t>
  </si>
  <si>
    <t xml:space="preserve"> Relazione di indagine geotecnica (art.19, comma 1, d.P.R. 207/10)  </t>
  </si>
  <si>
    <t xml:space="preserve"> QbI.05  </t>
  </si>
  <si>
    <t xml:space="preserve"> Capitolato speciale descrittivo e prestazionale, schema di contratto (art.17, comma 3, lettere b), c), d.P.R. 207/10 ]art.164, d.lgs. 163/06 ]art.7, Allegato XXI) 5  </t>
  </si>
  <si>
    <t xml:space="preserve"> QbI.04  </t>
  </si>
  <si>
    <t xml:space="preserve"> Piano economico e finanziario di massima (art.17, comma 4, d.P.R. 207/10 ]art.164 D. lgs. 163/06 ]art.1, comma 3, all.XXI) 4  </t>
  </si>
  <si>
    <t xml:space="preserve"> QbI.03  </t>
  </si>
  <si>
    <t xml:space="preserve"> Calcolo sommario spesa, quadro economico di progetto (art.17, comma 1, lettere g), h), d.P.R. 207/10)  </t>
  </si>
  <si>
    <t xml:space="preserve"> QbI.02  </t>
  </si>
  <si>
    <t xml:space="preserve"> Relazioni, planimetrie, elaborati grafici (art.17, comma1, lettere a), b), e), d.P.R. 207/10)  </t>
  </si>
  <si>
    <t>QbI.01</t>
  </si>
  <si>
    <t>b.I)
PROGETTAZIONE PRELIMINARE</t>
  </si>
  <si>
    <t xml:space="preserve"> Amministrazione e gestione di aziende agricole, forestali, agro]industriali, zootecniche ed ambientali.  </t>
  </si>
  <si>
    <t xml:space="preserve"> QaV.3  </t>
  </si>
  <si>
    <t xml:space="preserve"> Bilanci aziendali, inventari e studi di fattibilita tecnico economica  </t>
  </si>
  <si>
    <t xml:space="preserve"> QaV.2  </t>
  </si>
  <si>
    <t xml:space="preserve"> Piani economici, aziendali, business plan e di investimento  </t>
  </si>
  <si>
    <t xml:space="preserve"> QaV.1  </t>
  </si>
  <si>
    <t xml:space="preserve"> a.V)  PIANI ECONOMICI  </t>
  </si>
  <si>
    <t xml:space="preserve"> Consulenza aziendale, tecnica, fiscale, amministrativa e del lavoro.  </t>
  </si>
  <si>
    <t xml:space="preserve"> QaIV.8  </t>
  </si>
  <si>
    <t xml:space="preserve"> Assistenza tecnica, economica, contrattuale e fiscale.  </t>
  </si>
  <si>
    <t xml:space="preserve"> QaIV.7  </t>
  </si>
  <si>
    <t xml:space="preserve"> Predisposizione e curatela del fascicolo per il rilascio di autorizzazioni  </t>
  </si>
  <si>
    <t xml:space="preserve"> QaIV.6  </t>
  </si>
  <si>
    <t xml:space="preserve"> Predisposizione e curatela del fascicolo per il rilascio di VAS, VIA, AIA  </t>
  </si>
  <si>
    <t xml:space="preserve"> QaIV.5  </t>
  </si>
  <si>
    <t xml:space="preserve"> Predisposizioni di fascicoli aziendali e di progetto finalizzati all'accesso ai contributi comunitari  </t>
  </si>
  <si>
    <t xml:space="preserve"> QaIV.4  </t>
  </si>
  <si>
    <t xml:space="preserve"> Relazioni tecniche e specialistiche  </t>
  </si>
  <si>
    <t xml:space="preserve"> QaIV.3  </t>
  </si>
  <si>
    <t xml:space="preserve"> Consulenze e pareri e studi nel settore dellfecologia, della difesa ambientale e della natura, della difesa delle piante e dei loro prodotti, idrogeologia, nivologia e assestamento faunistica . atto fitoiatrico  </t>
  </si>
  <si>
    <t xml:space="preserve"> QaIV.2  </t>
  </si>
  <si>
    <t xml:space="preserve"> Consulenze e curatele aziendali  </t>
  </si>
  <si>
    <t xml:space="preserve"> QaIV.1  </t>
  </si>
  <si>
    <t xml:space="preserve"> a.IV) CONSULENZE E CURATELE  </t>
  </si>
  <si>
    <t xml:space="preserve"> Valutazioni della qualita di processo e di prodotto  </t>
  </si>
  <si>
    <t xml:space="preserve"> QaIII.05  </t>
  </si>
  <si>
    <t xml:space="preserve"> Controlli ed Analisi chimiche fisiche, biologiche, ogm e sensoriali  </t>
  </si>
  <si>
    <t xml:space="preserve"> QaIII.04  </t>
  </si>
  <si>
    <t xml:space="preserve"> Elaborazioni, analisi e valutazioni con modelli numerici, software dedicati, (incendi boschivi, diffusione inquinanti, idrologia ed idrogeologia, regimazione delle acque, idraulica, colate di fango e di detriti, esondazioni, aree di pericolo, stabilita dei pendii, filtrazioni, reti ecologiche e dinamiche ecologiche)  </t>
  </si>
  <si>
    <t xml:space="preserve"> QaIII.03  </t>
  </si>
  <si>
    <t xml:space="preserve"> Rilievo botanico e analisi vegetazionali dei popolamenti erbacei ed arborei ed animali  </t>
  </si>
  <si>
    <t xml:space="preserve"> QaIII.02  </t>
  </si>
  <si>
    <t xml:space="preserve"> Rilievi, studi e classificazioni agronomiche, colturali, delle biomasse e delle attivita produttive  </t>
  </si>
  <si>
    <t xml:space="preserve"> QaIII.01  </t>
  </si>
  <si>
    <t xml:space="preserve"> a.III) RILIEVI STUDI ED ANALISI  </t>
  </si>
  <si>
    <t xml:space="preserve"> Analitiche  </t>
  </si>
  <si>
    <t xml:space="preserve"> QaII.03  </t>
  </si>
  <si>
    <t xml:space="preserve"> Particolareggiate  </t>
  </si>
  <si>
    <t xml:space="preserve"> QaII.02  </t>
  </si>
  <si>
    <t xml:space="preserve"> Sintetiche  </t>
  </si>
  <si>
    <t xml:space="preserve"> QaII.01  </t>
  </si>
  <si>
    <t xml:space="preserve"> a.II) STIME E VALUTAZ. </t>
  </si>
  <si>
    <t xml:space="preserve"> Supporto al RUP: accertamenti e verifiche preliminari  </t>
  </si>
  <si>
    <t xml:space="preserve"> QaI.03  </t>
  </si>
  <si>
    <t xml:space="preserve"> Relazione illustrativa, Elaborati progettuali e tecnico economici (art. 14, comma 2, d.P.R. 207/2010)3  </t>
  </si>
  <si>
    <t xml:space="preserve"> QaI.02  </t>
  </si>
  <si>
    <t xml:space="preserve"> Relazione illustrativa (art. 14, comma 1, d.P.R. 207/2010)  </t>
  </si>
  <si>
    <t xml:space="preserve"> QaI.01  </t>
  </si>
  <si>
    <t xml:space="preserve"> a.I) DEFINIZIONE DELLE PREMESSE E FATTIBILITA'</t>
  </si>
  <si>
    <t xml:space="preserve"> DEFINIZIONE DELLE PREMESSE, CONSULENZA E STUDIO DI FATTIBILITA  </t>
  </si>
  <si>
    <t xml:space="preserve">Grado di complessità </t>
  </si>
  <si>
    <t>G</t>
  </si>
  <si>
    <t>Complessità</t>
  </si>
  <si>
    <t>I2-IMPIANTI ELETTRICI E SPECIALI A SERVIZIO DELLE COSTRUZIONI – SINGOLE APPARECCHIATURE PER LABORATORI E IMPIANTI PILOTA</t>
  </si>
  <si>
    <t>I1-IMPIANTI MECCANICI A FLUIDO A SERVIZIO DELLE COSTRUZIONI</t>
  </si>
  <si>
    <t xml:space="preserve">S2-STRUTTURE, OPERE INFRASTRUTTURALI PUNTUALI, VERIFICHE SOGGETTE AD AZIONI SISMICHE </t>
  </si>
  <si>
    <t>E3-RESIDENZA</t>
  </si>
  <si>
    <t>FLAG X =
ATTIVA TUTTE LE PRESTAZ.</t>
  </si>
  <si>
    <t>Destinazione funzionale delle opere</t>
  </si>
  <si>
    <t>P</t>
  </si>
  <si>
    <t>Parametro</t>
  </si>
  <si>
    <t>V</t>
  </si>
  <si>
    <t>Valore opera</t>
  </si>
  <si>
    <t>territorio</t>
  </si>
  <si>
    <t>Agricolura
Foreste
Sicurezza</t>
  </si>
  <si>
    <t>Paesaggio
Ambiente
Naturaliz.</t>
  </si>
  <si>
    <t>TIC</t>
  </si>
  <si>
    <t>Idraulica</t>
  </si>
  <si>
    <t>Viabilità</t>
  </si>
  <si>
    <t>Impianti  2</t>
  </si>
  <si>
    <t>Impianti  1</t>
  </si>
  <si>
    <t>Strutture</t>
  </si>
  <si>
    <t>Edilizia</t>
  </si>
  <si>
    <t>Modalità di compilazione:
- Inserire il valore delle opere per ciascuna categoria
- Scegliere la destinazione funzionale delle opere
- Inserire il grado di complessità 
- Digitare "X" nell'apposita colonna per attivare tutte le prestazioni o "X" per ciascuna prestaz.
- Inserire eventuali spese e sconto applicato nell'ultima tabella</t>
  </si>
  <si>
    <t>Categorie</t>
  </si>
  <si>
    <t>IMPORTI DI RIFERIMENTO A BASE DI CALCOLO:</t>
  </si>
  <si>
    <r>
      <t xml:space="preserve">CALCOLO DEI COMPENSI 
</t>
    </r>
    <r>
      <rPr>
        <sz val="10"/>
        <rFont val="Verdana"/>
        <family val="2"/>
      </rPr>
      <t xml:space="preserve">I compensi sono calcolati sulla base del D.M. GIUSTIZIA 20/07/2012, n. 140 </t>
    </r>
    <r>
      <rPr>
        <i/>
        <sz val="10"/>
        <rFont val="Verdana"/>
        <family val="2"/>
      </rPr>
      <t>"</t>
    </r>
    <r>
      <rPr>
        <sz val="10"/>
        <rFont val="Arial"/>
        <family val="2"/>
      </rPr>
      <t>Regolamento recante la determinazione dei parametri per la liquidazione da parte di un organo giurisdizionale dei compensi per le professioni regolamentate vigilate dal Ministero della giustizia, ai sensi dell’articolo 9 del decreto-legge 24 gennaio 2012 n. 1 convertito con modificazioni dalla legge 24 marzo 2012 n. 27."</t>
    </r>
  </si>
  <si>
    <t>ONORARIO AL NETTO DELLE SPESE</t>
  </si>
  <si>
    <t xml:space="preserve"> Supporto al RUP: per la supervisione e coordinamento della progettazione esecutiva  </t>
  </si>
  <si>
    <t xml:space="preserve"> Progettazione integrale e coordinata, Integrazione delle prestazioni specialistiche (art.90, comma 7, d.lgs. 163/2006)  </t>
  </si>
  <si>
    <t>Modalità di compilazione:
- Inserire il valore delle opere per ciascuna categoria
- Scegliere la destinazione funzionale delle opere
- Inserire il grado di complessità 
- Digitare "X" nell'apposita colonna per attivare tutte le prestazioni o selezione individuale
- Inserire eventuali spese e sconto applicato nell'ultima tabella</t>
  </si>
  <si>
    <t>Editare le celle in azzuro</t>
  </si>
  <si>
    <t>U1</t>
  </si>
  <si>
    <t>U1-INTERVENTI DI PIANIFICAZIONE</t>
  </si>
  <si>
    <t>TERRITORIO E URBANISTICA</t>
  </si>
  <si>
    <t>A4</t>
  </si>
  <si>
    <t>A4-INTERVENTI PER LA VALORIZZAZIONE DELLA FILIERA NATURALISTICA E FAUNISTICA</t>
  </si>
  <si>
    <t>A3</t>
  </si>
  <si>
    <t>A3-INTERVENTI PER LA VALORIZZAZIONE DELLE FILIERE PRODUTTIVE AGROALIMENTARI E ZOOTECNICHE; INTERVENTI DI CONTROLLO – VIGILANZA ALIMENTARE</t>
  </si>
  <si>
    <t>A2</t>
  </si>
  <si>
    <t>A2-INTERVENTI DI MIGLIORAMENTO FONDIARIO AGRARIO E RURALE; INTERVENTI DI PIANIFICAZIONE ALIMENTARE</t>
  </si>
  <si>
    <t>A1</t>
  </si>
  <si>
    <t>A1-INTERVENTI DI MIGLIORAMENTO E QUALIFICAZIONE DELLA FILIERA FORESTALE</t>
  </si>
  <si>
    <t>AGRICOLTURA E FORESTE, SICUREZZA ALIMENTARE</t>
  </si>
  <si>
    <t>P4</t>
  </si>
  <si>
    <t>P4-INTERVENTI DI SFRUTTAMENTO DI CAVE E TORBIERE</t>
  </si>
  <si>
    <t>P3</t>
  </si>
  <si>
    <t>P3-INTERVENTI RECUPERO, RIQUALIFICAZIONE AMBIENTALE</t>
  </si>
  <si>
    <t>P2</t>
  </si>
  <si>
    <t>P2-INTERVENTI DEL VERDE E OPERE PER ATTIVITÀ RICREATIVA O SPORTIVA</t>
  </si>
  <si>
    <t>P1</t>
  </si>
  <si>
    <t>P1-INTERVENTI DI SISTEMAZIONE NATURALISTICA O PAESAGGISTICA</t>
  </si>
  <si>
    <t>PAESAGGIO, AMBIENTE, NATURALIZZAZIONE</t>
  </si>
  <si>
    <t>T3</t>
  </si>
  <si>
    <t>T3-SISTEMI ELETTRONICI ED AUTOMAZIONE</t>
  </si>
  <si>
    <t>T2</t>
  </si>
  <si>
    <t>T2-SISTEMI E RETI DI TELECOMUNICAZIONE</t>
  </si>
  <si>
    <t>T1</t>
  </si>
  <si>
    <t>T1-SISTEMI INFORMATIVI</t>
  </si>
  <si>
    <t>D2</t>
  </si>
  <si>
    <t>D2-ACQUEDOTTI E FOGNATURE</t>
  </si>
  <si>
    <t>D1</t>
  </si>
  <si>
    <t>D1-OPERE DI BONIFICA E DERIVAZIONI</t>
  </si>
  <si>
    <t>IDRAULICA</t>
  </si>
  <si>
    <t>V4</t>
  </si>
  <si>
    <t>V4-VIABILITA' SPECIALE</t>
  </si>
  <si>
    <t>V3</t>
  </si>
  <si>
    <t>V3-NAVIGAZIONE INTERNA</t>
  </si>
  <si>
    <t>V2</t>
  </si>
  <si>
    <t>V2-VIABILITA' ORDINARIA</t>
  </si>
  <si>
    <t>V1</t>
  </si>
  <si>
    <t>V1-MANUTENZIONE</t>
  </si>
  <si>
    <t>VIABILITA'</t>
  </si>
  <si>
    <t>I6</t>
  </si>
  <si>
    <t>I6-IMPANTI PER LA PRODUZIONE DI ENERGIA – LABORATORI COMPLESSI</t>
  </si>
  <si>
    <t>I5</t>
  </si>
  <si>
    <t>I5-OPERE ELETTRICHE PER RETI DI TRASMISSIONE E DISTRIBUZIONE ENERGIA E SEGNALI – LABORATORI CON TRATTAMENTI E TERMOVALORIZZATORI</t>
  </si>
  <si>
    <t>I4</t>
  </si>
  <si>
    <t>I4-IMPIANTI INDUSTRIALI – IMPIANTI PILOTA E IMPIANTI DI DEPURAZIONE COMPLESSI-DISCARICHE CON TRATTAMENTI E TERMOVALORIZZATORI</t>
  </si>
  <si>
    <t>I3</t>
  </si>
  <si>
    <t>I3-IMPIANTI INDUSTRIALI - IMPIANTI PILOTA E IMPIANTI DI DEPURAZIONE CON RIDOTTE PROBLEMATICHE TECNICHE-DISCARICHE INERTI</t>
  </si>
  <si>
    <t>I2</t>
  </si>
  <si>
    <t>I1</t>
  </si>
  <si>
    <t>IMPIANTI</t>
  </si>
  <si>
    <t>S3</t>
  </si>
  <si>
    <t>S3-STRUTTURE SPECIALI</t>
  </si>
  <si>
    <t>S2</t>
  </si>
  <si>
    <t>S1</t>
  </si>
  <si>
    <t>S1-STRUTTURE, OPERE INFRASTRUTTURALI PUNTUALI, VERIFICHE NON SOGGETTE AD AZIONI SISMICHE</t>
  </si>
  <si>
    <t>E8</t>
  </si>
  <si>
    <t>E8-INTERVENTI SU EDIFICI E MANUFATTI DI RILEVANTE INTERESSE STORICO-ARTISTICO E MONUMENTALE</t>
  </si>
  <si>
    <t>E7</t>
  </si>
  <si>
    <t>E7-ARREDI, FORNITURE, AREE ESTERNE PERTINENZIALI ALLESTITE</t>
  </si>
  <si>
    <t>E6</t>
  </si>
  <si>
    <t>E6-SEDI AMMINISTRATIVE, GIUDIZIARIE, DELLE FORZE DELL'ORDINE</t>
  </si>
  <si>
    <t>E5</t>
  </si>
  <si>
    <t>E5-CULTURA, VITA SOCIALE, SPORT, CULTO</t>
  </si>
  <si>
    <t>E4</t>
  </si>
  <si>
    <t>E4-SANITA', ISTRUZIONE, RICERCA</t>
  </si>
  <si>
    <t>E3</t>
  </si>
  <si>
    <t>E2</t>
  </si>
  <si>
    <t>E2-INDUSTRIA ALBERGHIERA, TURISMO E COMMERCIO E SERVIZI PER LA MOBILITA'</t>
  </si>
  <si>
    <t>E1</t>
  </si>
  <si>
    <t>E1-INSEDIAMENTI PRODUTTIVI PER L'AGRICOLTURA, L'INDUSTRIA, L'ARTIGIANATO-DEPOSITI</t>
  </si>
  <si>
    <t>Nota</t>
  </si>
  <si>
    <t>Elevato</t>
  </si>
  <si>
    <t xml:space="preserve">Ridotto </t>
  </si>
  <si>
    <t>Grado di complessità G</t>
  </si>
  <si>
    <t>DESTINAZIONE FUNZIONALE DELLE OPERE</t>
  </si>
  <si>
    <t>CATEGORIA D'OPERA</t>
  </si>
  <si>
    <t>TAVOLA Z-1 “CATEGORIE DELLE OPERE E PARAMETRO DEL GRADO DI COMPLESSITA’”</t>
  </si>
  <si>
    <t>RIEPILGO ONORARIO+ SPESE + CASSA</t>
  </si>
  <si>
    <t>PARCELLA (onorario+spese) + CASSA</t>
  </si>
  <si>
    <t>IMPORTO ONORARIO E SPESE AL NETTO DI UN ULTERIORE SCONTO</t>
  </si>
  <si>
    <t>Variante in corso d'opera</t>
  </si>
  <si>
    <t>Certificato di regolare esecuz. (collaudo amm.vo)</t>
  </si>
  <si>
    <t>relazione acustica</t>
  </si>
  <si>
    <t>PROGETTO ANTI INCENDIO</t>
  </si>
  <si>
    <t>In fase preliminare+definitiva</t>
  </si>
  <si>
    <t>Spese Tecniche per RSL</t>
  </si>
  <si>
    <t>La risposta sismica locale va al progettista (in alternativa va al geologo)</t>
  </si>
  <si>
    <t>Il presente foglio elettronico per il calcolo delle parcelle è compilato sotto la esclusiva responsabilità del professionista</t>
  </si>
  <si>
    <t>Il presente foglio elettronico per il calcolo delle parcelle è solo uno strumento offerto ai professionisti, che dovranno verificare la corretta compilazione e la bontà dei calcoli contenuti</t>
  </si>
  <si>
    <t>AVVERTENZA IMPORTANTE</t>
  </si>
  <si>
    <t>CRITERI PER LA COMPILAZIONE DEL CALCOLO DELLE PARCELLE - SISMA 2016</t>
  </si>
  <si>
    <t>Il presente file può essere utilizzato effettuando le scelte OPERANDO solamente nelle caselle di colore GIALLO nella sezione “input parcella”. Tutto il resto è automatizzato.</t>
  </si>
  <si>
    <t>SEZIONE DI INPUT PARCELLA</t>
  </si>
  <si>
    <t>SEZIONE SINTESI PARCELLA</t>
  </si>
  <si>
    <t>NON EFFETTUARE ALCUNA MODIFICA NELLE SEZIONI "TABELLA COEF-Q" E NELLA SEZIONE "TABELLA Z-1"</t>
  </si>
  <si>
    <t>(CONFORME AL PROTOCOLLO DI INTESA ALLEGATO ALL'ORDINANZA 108/2020)</t>
  </si>
  <si>
    <t>Sono invece opzionali le scelte in colore giallo, in funzione del tipo di progetto (ad esempio l'efficientamento energetico, ecc).</t>
  </si>
  <si>
    <t>Sono salve le collaborazioni con altri professionisti, eventualmente i geologi, con i quali devono essere pattuite le condizioni e scongiurato il subappalto.</t>
  </si>
  <si>
    <t>La seconda coppia di punti è quella relativa alla presenza o meno del presidente del consorzio e all'applicazione della veccchia o nuova tariffa</t>
  </si>
  <si>
    <t>L'Ordine degli Ingegneri della Provincia di Ancona e la Commissione Pareri dell'Ordine degli Ingegneri della Provincia di Ancona NON sono responsabili di errori o omissioni presenti nel file di calcolo</t>
  </si>
  <si>
    <t>Le attività profesionali presenti nella fase preliminare si ripercuotono automaticamente attivando le medesime prestazioni nei livelli superiori di progettazione e nella DL</t>
  </si>
  <si>
    <t>In ogni modo, il professionista può personalizzare le scelte che ritiene sostituendo le X con il punto interrogativo anche nelle caselle non colorate di giallo.</t>
  </si>
  <si>
    <t>Tali scelte dovranno essere chiarite in una relazione integrativa da sottoporre alla Commissione Pareri</t>
  </si>
  <si>
    <t>A titolo di esempio: il Coordinamento per la sicurezza è previsto sia in progetto sia in Direzione dei lavori, essendo rarissimo il caso in cui non si debba svolgere tale prestazione.</t>
  </si>
  <si>
    <t>Ma ovviamente se il coordinamento della sicurezza non venisse espletato occorre sostituire la X con il simbolo del punto interrogativo (?)</t>
  </si>
  <si>
    <t>In genere, per i danni gravi, sono necessarie tutte le prestazioni professionali che hanno le caselle contrassegnate con la X, che comunque devono essere valutate a consuntivo in merito a quanto effettivamente eseguito (ad esempio la variante).</t>
  </si>
  <si>
    <t>I risultati del calcolo delle competenze professionali sono riepilogati nella sezione “sintesi parcella”</t>
  </si>
  <si>
    <t>Nella sezione chiamata “sintesi parcella” ci sono 2 coppie di punti, di colore giallo, in cui il professionista deve effettuare le sue scelte.</t>
  </si>
  <si>
    <t>Una coppia di punti riguarda la presenza o meno della risposta sismica locale con la scelta se il compenso è di spettanza del geologo oppure del progettista; il contributo integrativo si aggiorna automaticamente (2% geol - 4% ingg. arch).</t>
  </si>
  <si>
    <t>Al riguardo è opportuno esaminare la circolare dell'Ordine che prevede che le competenze geotecniche, la relazione sismica e l'analisi sismica locale sono sempre di competenza del progettista (in questo caso strutturale).</t>
  </si>
  <si>
    <t>NOTE CIRCA LO SCONTO  E LE SPESE</t>
  </si>
  <si>
    <t xml:space="preserve">I compensi (onorario+spese) sono al netto dello sconto del 30% </t>
  </si>
  <si>
    <t>Il compenso per la gestione del consorzio (compenso per presidente e revisore dei conti) NON è soggetto a sconto e non ha spese aggiuntive</t>
  </si>
  <si>
    <t>E' DA PREVEDERE UN COMPENSO PER GESTIONE CONSORZIO?</t>
  </si>
  <si>
    <t>Gestione Consorzio (non soggetto né a sconto, né a spese né a cassa previdenza)</t>
  </si>
  <si>
    <t>Il compenso per la risposta sismica locale è assoggettata allo sconto del 30%</t>
  </si>
  <si>
    <t>Il compenso per la risposta sismica locale NON è assoggettata alle spese, poiché è un contributo integrativo come da art. legge 104/2020</t>
  </si>
  <si>
    <t>Le spese sono a percentuale come da DM 140/2012 con il massimo nella misura del 20% e sono previste a preventivo; quindi dovranno essere giustificate a posteriori</t>
  </si>
  <si>
    <t>NOTA CIRCA LA STAMPA DEL DOCUMENTO</t>
  </si>
  <si>
    <t>Il documento da stampare è quello delle due sezioni Input parcella e sintesi parcella.</t>
  </si>
  <si>
    <t>La stampa è già prediposta in orizzontale su formato A4 quindi è sufficiente dare solo il comando di stampa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</si>
</sst>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_-* #,##0.00\ &quot;€&quot;_-;\-* #,##0.00\ &quot;€&quot;_-;_-* &quot;-&quot;??\ &quot;€&quot;_-;_-@_-"/>
    <numFmt numFmtId="165" formatCode="_-* #,##0.00\ _€_-;\-* #,##0.00\ _€_-;_-* &quot;-&quot;??\ _€_-;_-@_-"/>
    <numFmt numFmtId="166" formatCode="0.0"/>
    <numFmt numFmtId="167" formatCode="&quot;€&quot;\ #,##0.00"/>
    <numFmt numFmtId="168" formatCode="0.000"/>
    <numFmt numFmtId="169" formatCode="0.00000"/>
    <numFmt numFmtId="170" formatCode="0.0000"/>
    <numFmt numFmtId="171" formatCode="#,##0.000"/>
  </numFmts>
  <fonts count="40" x14ac:knownFonts="1">
    <font>
      <sz val="11"/>
      <color theme="1"/>
      <name val="Calibri"/>
      <family val="2"/>
      <scheme val="minor"/>
    </font>
    <font>
      <sz val="10"/>
      <name val="Arial"/>
      <family val="2"/>
    </font>
    <font>
      <sz val="10"/>
      <name val="Arial"/>
      <family val="2"/>
    </font>
    <font>
      <sz val="12"/>
      <name val="Arial"/>
      <family val="2"/>
    </font>
    <font>
      <b/>
      <sz val="10"/>
      <name val="Arial"/>
      <family val="2"/>
    </font>
    <font>
      <b/>
      <sz val="14"/>
      <name val="Arial"/>
      <family val="2"/>
    </font>
    <font>
      <b/>
      <sz val="11"/>
      <name val="Arial"/>
      <family val="2"/>
    </font>
    <font>
      <sz val="9"/>
      <name val="Arial"/>
      <family val="2"/>
    </font>
    <font>
      <b/>
      <sz val="9"/>
      <name val="Arial"/>
      <family val="2"/>
    </font>
    <font>
      <b/>
      <sz val="16"/>
      <name val="Arial"/>
      <family val="2"/>
    </font>
    <font>
      <sz val="11"/>
      <name val="Arial"/>
      <family val="2"/>
    </font>
    <font>
      <b/>
      <sz val="12"/>
      <name val="Arial"/>
      <family val="2"/>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0"/>
      <color rgb="FFFF0000"/>
      <name val="Arial"/>
      <family val="2"/>
    </font>
    <font>
      <b/>
      <sz val="11"/>
      <name val="Calibri"/>
      <family val="2"/>
      <scheme val="minor"/>
    </font>
    <font>
      <sz val="14"/>
      <name val="Arial"/>
      <family val="2"/>
    </font>
    <font>
      <sz val="10"/>
      <color indexed="10"/>
      <name val="Verdana"/>
      <family val="2"/>
    </font>
    <font>
      <sz val="10"/>
      <name val="Verdana"/>
      <family val="2"/>
    </font>
    <font>
      <b/>
      <sz val="9"/>
      <name val="Verdana"/>
      <family val="2"/>
    </font>
    <font>
      <b/>
      <sz val="11"/>
      <name val="Verdana"/>
      <family val="2"/>
    </font>
    <font>
      <b/>
      <sz val="10"/>
      <name val="Verdana"/>
      <family val="2"/>
    </font>
    <font>
      <sz val="9"/>
      <name val="Verdana"/>
      <family val="2"/>
    </font>
    <font>
      <sz val="8"/>
      <name val="Verdana"/>
      <family val="2"/>
    </font>
    <font>
      <sz val="8"/>
      <name val="Arial"/>
      <family val="2"/>
    </font>
    <font>
      <b/>
      <sz val="10"/>
      <color indexed="10"/>
      <name val="Verdana"/>
      <family val="2"/>
    </font>
    <font>
      <b/>
      <sz val="8"/>
      <name val="Verdana"/>
      <family val="2"/>
    </font>
    <font>
      <sz val="9"/>
      <color indexed="10"/>
      <name val="Verdana"/>
      <family val="2"/>
    </font>
    <font>
      <i/>
      <sz val="10"/>
      <name val="Verdana"/>
      <family val="2"/>
    </font>
    <font>
      <b/>
      <sz val="10"/>
      <color rgb="FFFF0000"/>
      <name val="Verdana"/>
      <family val="2"/>
    </font>
    <font>
      <b/>
      <sz val="12"/>
      <name val="Verdana"/>
      <family val="2"/>
    </font>
    <font>
      <b/>
      <sz val="14"/>
      <name val="Verdana"/>
      <family val="2"/>
    </font>
    <font>
      <sz val="12"/>
      <name val="Verdana"/>
      <family val="2"/>
    </font>
    <font>
      <b/>
      <sz val="14"/>
      <color theme="1"/>
      <name val="Times New Roman"/>
      <family val="1"/>
    </font>
    <font>
      <sz val="14"/>
      <color theme="1"/>
      <name val="Times New Roman"/>
      <family val="1"/>
    </font>
    <font>
      <b/>
      <sz val="20"/>
      <color theme="1"/>
      <name val="Times New Roman"/>
      <family val="1"/>
    </font>
    <font>
      <b/>
      <sz val="24"/>
      <color theme="1"/>
      <name val="Times New Roman"/>
      <family val="1"/>
    </font>
    <font>
      <b/>
      <sz val="16"/>
      <color theme="1"/>
      <name val="Times New Roman"/>
      <family val="1"/>
    </font>
  </fonts>
  <fills count="15">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51"/>
        <bgColor indexed="64"/>
      </patternFill>
    </fill>
    <fill>
      <patternFill patternType="solid">
        <fgColor theme="6" tint="0.39997558519241921"/>
        <bgColor indexed="64"/>
      </patternFill>
    </fill>
  </fills>
  <borders count="18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right/>
      <top/>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diagonalDown="1">
      <left/>
      <right style="medium">
        <color indexed="64"/>
      </right>
      <top style="hair">
        <color indexed="64"/>
      </top>
      <bottom style="hair">
        <color indexed="64"/>
      </bottom>
      <diagonal style="dotted">
        <color indexed="64"/>
      </diagonal>
    </border>
    <border diagonalUp="1" diagonalDown="1">
      <left/>
      <right/>
      <top style="hair">
        <color indexed="64"/>
      </top>
      <bottom style="hair">
        <color indexed="64"/>
      </bottom>
      <diagonal style="dotted">
        <color indexed="64"/>
      </diagonal>
    </border>
    <border diagonalUp="1" diagonalDown="1">
      <left style="hair">
        <color indexed="64"/>
      </left>
      <right/>
      <top style="hair">
        <color indexed="64"/>
      </top>
      <bottom style="hair">
        <color indexed="64"/>
      </bottom>
      <diagonal style="dotted">
        <color indexed="64"/>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diagonalDown="1">
      <left style="hair">
        <color indexed="64"/>
      </left>
      <right style="hair">
        <color indexed="64"/>
      </right>
      <top style="hair">
        <color indexed="64"/>
      </top>
      <bottom style="hair">
        <color indexed="64"/>
      </bottom>
      <diagonal style="dotted">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diagonalUp="1" diagonalDown="1">
      <left style="thin">
        <color indexed="64"/>
      </left>
      <right style="hair">
        <color indexed="64"/>
      </right>
      <top style="hair">
        <color indexed="64"/>
      </top>
      <bottom style="hair">
        <color indexed="64"/>
      </bottom>
      <diagonal style="dotted">
        <color indexed="64"/>
      </diagonal>
    </border>
    <border>
      <left style="thin">
        <color indexed="64"/>
      </left>
      <right style="thin">
        <color indexed="64"/>
      </right>
      <top style="hair">
        <color indexed="64"/>
      </top>
      <bottom style="hair">
        <color indexed="64"/>
      </bottom>
      <diagonal/>
    </border>
    <border diagonalUp="1" diagonalDown="1">
      <left/>
      <right style="medium">
        <color indexed="64"/>
      </right>
      <top style="medium">
        <color indexed="64"/>
      </top>
      <bottom style="hair">
        <color indexed="64"/>
      </bottom>
      <diagonal style="dotted">
        <color indexed="64"/>
      </diagonal>
    </border>
    <border diagonalUp="1" diagonalDown="1">
      <left/>
      <right/>
      <top style="medium">
        <color indexed="64"/>
      </top>
      <bottom style="hair">
        <color indexed="64"/>
      </bottom>
      <diagonal style="dotted">
        <color indexed="64"/>
      </diagonal>
    </border>
    <border diagonalUp="1" diagonalDown="1">
      <left style="hair">
        <color indexed="64"/>
      </left>
      <right/>
      <top style="medium">
        <color indexed="64"/>
      </top>
      <bottom style="hair">
        <color indexed="64"/>
      </bottom>
      <diagonal style="dotted">
        <color indexed="64"/>
      </diagonal>
    </border>
    <border diagonalUp="1" diagonalDown="1">
      <left style="hair">
        <color indexed="64"/>
      </left>
      <right style="hair">
        <color indexed="64"/>
      </right>
      <top/>
      <bottom style="hair">
        <color indexed="64"/>
      </bottom>
      <diagonal style="dotted">
        <color indexed="64"/>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diagonalUp="1" diagonalDown="1">
      <left style="hair">
        <color indexed="64"/>
      </left>
      <right style="hair">
        <color indexed="64"/>
      </right>
      <top style="hair">
        <color indexed="64"/>
      </top>
      <bottom style="medium">
        <color indexed="64"/>
      </bottom>
      <diagonal style="dotted">
        <color indexed="64"/>
      </diagonal>
    </border>
    <border diagonalUp="1" diagonalDown="1">
      <left style="thin">
        <color indexed="64"/>
      </left>
      <right style="hair">
        <color indexed="64"/>
      </right>
      <top style="hair">
        <color indexed="64"/>
      </top>
      <bottom style="medium">
        <color indexed="64"/>
      </bottom>
      <diagonal style="dotted">
        <color indexed="64"/>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diagonalUp="1" diagonalDown="1">
      <left style="thin">
        <color indexed="64"/>
      </left>
      <right style="hair">
        <color indexed="64"/>
      </right>
      <top/>
      <bottom style="hair">
        <color indexed="64"/>
      </bottom>
      <diagonal style="dotted">
        <color indexed="64"/>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medium">
        <color indexed="64"/>
      </right>
      <top/>
      <bottom/>
      <diagonal/>
    </border>
    <border>
      <left style="thin">
        <color indexed="64"/>
      </left>
      <right style="hair">
        <color indexed="64"/>
      </right>
      <top/>
      <bottom/>
      <diagonal/>
    </border>
    <border diagonalUp="1" diagonalDown="1">
      <left style="hair">
        <color indexed="64"/>
      </left>
      <right style="hair">
        <color indexed="64"/>
      </right>
      <top style="thin">
        <color indexed="64"/>
      </top>
      <bottom style="hair">
        <color indexed="64"/>
      </bottom>
      <diagonal style="dotted">
        <color indexed="64"/>
      </diagonal>
    </border>
    <border diagonalUp="1" diagonalDown="1">
      <left style="thin">
        <color indexed="64"/>
      </left>
      <right style="hair">
        <color indexed="64"/>
      </right>
      <top style="thin">
        <color indexed="64"/>
      </top>
      <bottom style="hair">
        <color indexed="64"/>
      </bottom>
      <diagonal style="dotted">
        <color indexed="64"/>
      </diagonal>
    </border>
    <border diagonalUp="1" diagonalDown="1">
      <left/>
      <right style="medium">
        <color indexed="64"/>
      </right>
      <top style="hair">
        <color indexed="64"/>
      </top>
      <bottom style="thin">
        <color indexed="64"/>
      </bottom>
      <diagonal style="dotted">
        <color indexed="64"/>
      </diagonal>
    </border>
    <border diagonalUp="1" diagonalDown="1">
      <left/>
      <right/>
      <top style="hair">
        <color indexed="64"/>
      </top>
      <bottom style="thin">
        <color indexed="64"/>
      </bottom>
      <diagonal style="dotted">
        <color indexed="64"/>
      </diagonal>
    </border>
    <border diagonalUp="1" diagonalDown="1">
      <left style="hair">
        <color indexed="64"/>
      </left>
      <right/>
      <top style="hair">
        <color indexed="64"/>
      </top>
      <bottom style="thin">
        <color indexed="64"/>
      </bottom>
      <diagonal style="dotted">
        <color indexed="64"/>
      </diagonal>
    </border>
    <border>
      <left style="medium">
        <color indexed="64"/>
      </left>
      <right/>
      <top style="hair">
        <color indexed="64"/>
      </top>
      <bottom style="thin">
        <color indexed="64"/>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diagonalUp="1" diagonalDown="1">
      <left/>
      <right style="medium">
        <color indexed="64"/>
      </right>
      <top style="hair">
        <color indexed="64"/>
      </top>
      <bottom style="medium">
        <color indexed="64"/>
      </bottom>
      <diagonal style="dotted">
        <color indexed="64"/>
      </diagonal>
    </border>
    <border diagonalUp="1" diagonalDown="1">
      <left/>
      <right/>
      <top style="hair">
        <color indexed="64"/>
      </top>
      <bottom style="medium">
        <color indexed="64"/>
      </bottom>
      <diagonal style="dotted">
        <color indexed="64"/>
      </diagonal>
    </border>
    <border diagonalUp="1" diagonalDown="1">
      <left style="hair">
        <color indexed="64"/>
      </left>
      <right/>
      <top style="hair">
        <color indexed="64"/>
      </top>
      <bottom style="medium">
        <color indexed="64"/>
      </bottom>
      <diagonal style="dotted">
        <color indexed="64"/>
      </diagonal>
    </border>
    <border>
      <left style="thin">
        <color indexed="64"/>
      </left>
      <right/>
      <top/>
      <bottom style="hair">
        <color indexed="64"/>
      </bottom>
      <diagonal/>
    </border>
    <border diagonalUp="1" diagonalDown="1">
      <left/>
      <right style="hair">
        <color indexed="64"/>
      </right>
      <top style="hair">
        <color indexed="64"/>
      </top>
      <bottom style="hair">
        <color indexed="64"/>
      </bottom>
      <diagonal style="dotted">
        <color indexed="64"/>
      </diagonal>
    </border>
    <border diagonalUp="1" diagonalDown="1">
      <left/>
      <right/>
      <top style="hair">
        <color indexed="64"/>
      </top>
      <bottom/>
      <diagonal style="dotted">
        <color indexed="64"/>
      </diagonal>
    </border>
    <border diagonalUp="1" diagonalDown="1">
      <left/>
      <right style="hair">
        <color indexed="64"/>
      </right>
      <top style="hair">
        <color indexed="64"/>
      </top>
      <bottom style="medium">
        <color indexed="64"/>
      </bottom>
      <diagonal style="dotted">
        <color indexed="64"/>
      </diagonal>
    </border>
    <border diagonalUp="1" diagonalDown="1">
      <left style="thin">
        <color indexed="64"/>
      </left>
      <right/>
      <top style="hair">
        <color indexed="64"/>
      </top>
      <bottom style="medium">
        <color indexed="64"/>
      </bottom>
      <diagonal style="dotted">
        <color indexed="64"/>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Up="1" diagonalDown="1">
      <left style="thin">
        <color indexed="64"/>
      </left>
      <right/>
      <top style="hair">
        <color indexed="64"/>
      </top>
      <bottom style="hair">
        <color indexed="64"/>
      </bottom>
      <diagonal style="dotted">
        <color indexed="64"/>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diagonalUp="1" diagonalDown="1">
      <left/>
      <right style="hair">
        <color indexed="64"/>
      </right>
      <top style="thin">
        <color indexed="64"/>
      </top>
      <bottom style="hair">
        <color indexed="64"/>
      </bottom>
      <diagonal style="dotted">
        <color indexed="64"/>
      </diagonal>
    </border>
    <border diagonalUp="1" diagonalDown="1">
      <left/>
      <right/>
      <top style="thin">
        <color indexed="64"/>
      </top>
      <bottom style="hair">
        <color indexed="64"/>
      </bottom>
      <diagonal style="dotted">
        <color indexed="64"/>
      </diagonal>
    </border>
    <border diagonalUp="1" diagonalDown="1">
      <left style="thin">
        <color indexed="64"/>
      </left>
      <right/>
      <top style="thin">
        <color indexed="64"/>
      </top>
      <bottom style="hair">
        <color indexed="64"/>
      </bottom>
      <diagonal style="dotted">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diagonalDown="1">
      <left/>
      <right style="hair">
        <color indexed="64"/>
      </right>
      <top style="hair">
        <color indexed="64"/>
      </top>
      <bottom style="thin">
        <color indexed="64"/>
      </bottom>
      <diagonal style="dotted">
        <color indexed="64"/>
      </diagonal>
    </border>
    <border diagonalUp="1" diagonalDown="1">
      <left style="thin">
        <color indexed="64"/>
      </left>
      <right/>
      <top style="hair">
        <color indexed="64"/>
      </top>
      <bottom style="thin">
        <color indexed="64"/>
      </bottom>
      <diagonal style="dotted">
        <color indexed="64"/>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Up="1" diagonalDown="1">
      <left/>
      <right style="hair">
        <color indexed="64"/>
      </right>
      <top/>
      <bottom style="hair">
        <color indexed="64"/>
      </bottom>
      <diagonal style="dotted">
        <color indexed="64"/>
      </diagonal>
    </border>
    <border diagonalUp="1" diagonalDown="1">
      <left/>
      <right/>
      <top/>
      <bottom style="hair">
        <color indexed="64"/>
      </bottom>
      <diagonal style="dotted">
        <color indexed="64"/>
      </diagonal>
    </border>
    <border diagonalUp="1" diagonalDown="1">
      <left style="thin">
        <color indexed="64"/>
      </left>
      <right/>
      <top/>
      <bottom style="hair">
        <color indexed="64"/>
      </bottom>
      <diagonal style="dotted">
        <color indexed="64"/>
      </diagonal>
    </border>
    <border>
      <left/>
      <right style="medium">
        <color indexed="64"/>
      </right>
      <top/>
      <bottom style="hair">
        <color indexed="64"/>
      </bottom>
      <diagonal/>
    </border>
    <border>
      <left/>
      <right style="thin">
        <color indexed="64"/>
      </right>
      <top/>
      <bottom style="hair">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diagonalUp="1" diagonalDown="1">
      <left/>
      <right style="medium">
        <color indexed="64"/>
      </right>
      <top/>
      <bottom style="medium">
        <color indexed="64"/>
      </bottom>
      <diagonal style="dotted">
        <color indexed="64"/>
      </diagonal>
    </border>
    <border>
      <left style="hair">
        <color indexed="64"/>
      </left>
      <right style="hair">
        <color indexed="64"/>
      </right>
      <top style="hair">
        <color indexed="64"/>
      </top>
      <bottom style="medium">
        <color indexed="64"/>
      </bottom>
      <diagonal/>
    </border>
    <border diagonalUp="1" diagonalDown="1">
      <left/>
      <right/>
      <top/>
      <bottom style="medium">
        <color indexed="64"/>
      </bottom>
      <diagonal style="dotted">
        <color indexed="64"/>
      </diagonal>
    </border>
    <border>
      <left style="thin">
        <color indexed="64"/>
      </left>
      <right style="hair">
        <color indexed="64"/>
      </right>
      <top style="hair">
        <color indexed="64"/>
      </top>
      <bottom style="medium">
        <color indexed="64"/>
      </bottom>
      <diagonal/>
    </border>
    <border diagonalUp="1" diagonalDown="1">
      <left/>
      <right style="medium">
        <color indexed="64"/>
      </right>
      <top/>
      <bottom/>
      <diagonal style="dotted">
        <color indexed="64"/>
      </diagonal>
    </border>
    <border diagonalUp="1" diagonalDown="1">
      <left/>
      <right/>
      <top/>
      <bottom/>
      <diagonal style="dotted">
        <color indexed="64"/>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diagonalDown="1">
      <left/>
      <right style="medium">
        <color indexed="64"/>
      </right>
      <top style="medium">
        <color indexed="64"/>
      </top>
      <bottom/>
      <diagonal style="dotted">
        <color indexed="64"/>
      </diagonal>
    </border>
    <border>
      <left style="hair">
        <color indexed="64"/>
      </left>
      <right style="hair">
        <color indexed="64"/>
      </right>
      <top style="medium">
        <color indexed="64"/>
      </top>
      <bottom style="hair">
        <color indexed="64"/>
      </bottom>
      <diagonal/>
    </border>
    <border diagonalUp="1" diagonalDown="1">
      <left/>
      <right/>
      <top style="medium">
        <color indexed="64"/>
      </top>
      <bottom/>
      <diagonal style="dotted">
        <color indexed="64"/>
      </diagonal>
    </border>
    <border>
      <left style="thin">
        <color indexed="64"/>
      </left>
      <right style="hair">
        <color indexed="64"/>
      </right>
      <top style="medium">
        <color indexed="64"/>
      </top>
      <bottom style="hair">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diagonal/>
    </border>
    <border diagonalUp="1" diagonalDown="1">
      <left style="hair">
        <color indexed="64"/>
      </left>
      <right style="medium">
        <color indexed="64"/>
      </right>
      <top style="medium">
        <color indexed="64"/>
      </top>
      <bottom/>
      <diagonal style="hair">
        <color indexed="64"/>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diagonalDown="1">
      <left style="hair">
        <color indexed="64"/>
      </left>
      <right style="medium">
        <color indexed="64"/>
      </right>
      <top style="hair">
        <color indexed="64"/>
      </top>
      <bottom style="thin">
        <color indexed="64"/>
      </bottom>
      <diagonal style="dotted">
        <color indexed="64"/>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diagonalUp="1" diagonalDown="1">
      <left style="hair">
        <color indexed="64"/>
      </left>
      <right style="medium">
        <color indexed="64"/>
      </right>
      <top style="hair">
        <color indexed="64"/>
      </top>
      <bottom style="hair">
        <color indexed="64"/>
      </bottom>
      <diagonal style="dotted">
        <color indexed="64"/>
      </diagonal>
    </border>
    <border diagonalUp="1" diagonalDown="1">
      <left style="hair">
        <color indexed="64"/>
      </left>
      <right style="medium">
        <color indexed="64"/>
      </right>
      <top style="medium">
        <color indexed="64"/>
      </top>
      <bottom style="hair">
        <color indexed="64"/>
      </bottom>
      <diagonal style="dotted">
        <color indexed="64"/>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Up="1" diagonalDown="1">
      <left/>
      <right style="medium">
        <color indexed="64"/>
      </right>
      <top/>
      <bottom style="thin">
        <color indexed="64"/>
      </bottom>
      <diagonal style="dotted">
        <color indexed="64"/>
      </diagonal>
    </border>
    <border diagonalUp="1" diagonalDown="1">
      <left/>
      <right/>
      <top/>
      <bottom style="thin">
        <color indexed="64"/>
      </bottom>
      <diagonal style="dotted">
        <color indexed="64"/>
      </diagonal>
    </border>
    <border diagonalUp="1" diagonalDown="1">
      <left style="thin">
        <color indexed="64"/>
      </left>
      <right/>
      <top/>
      <bottom style="thin">
        <color indexed="64"/>
      </bottom>
      <diagonal style="dotted">
        <color indexed="64"/>
      </diagonal>
    </border>
    <border diagonalUp="1" diagonalDown="1">
      <left style="thin">
        <color indexed="64"/>
      </left>
      <right/>
      <top/>
      <bottom/>
      <diagonal style="dotted">
        <color indexed="64"/>
      </diagonal>
    </border>
    <border diagonalUp="1" diagonalDown="1">
      <left/>
      <right/>
      <top style="thin">
        <color indexed="64"/>
      </top>
      <bottom/>
      <diagonal style="dotted">
        <color indexed="64"/>
      </diagonal>
    </border>
    <border diagonalUp="1" diagonalDown="1">
      <left style="thin">
        <color indexed="64"/>
      </left>
      <right/>
      <top style="thin">
        <color indexed="64"/>
      </top>
      <bottom/>
      <diagonal style="dotted">
        <color indexed="64"/>
      </diagonal>
    </border>
    <border>
      <left/>
      <right style="medium">
        <color indexed="64"/>
      </right>
      <top style="hair">
        <color indexed="64"/>
      </top>
      <bottom/>
      <diagonal/>
    </border>
    <border diagonalUp="1" diagonalDown="1">
      <left style="hair">
        <color indexed="64"/>
      </left>
      <right style="medium">
        <color indexed="64"/>
      </right>
      <top/>
      <bottom style="thin">
        <color indexed="64"/>
      </bottom>
      <diagonal style="dotted">
        <color indexed="64"/>
      </diagonal>
    </border>
  </borders>
  <cellStyleXfs count="11">
    <xf numFmtId="0" fontId="0"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2" fillId="0" borderId="0"/>
    <xf numFmtId="9"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cellStyleXfs>
  <cellXfs count="798">
    <xf numFmtId="0" fontId="0" fillId="0" borderId="0" xfId="0"/>
    <xf numFmtId="0" fontId="0" fillId="0" borderId="0" xfId="0" applyFill="1"/>
    <xf numFmtId="0" fontId="0" fillId="0" borderId="0" xfId="0" applyBorder="1"/>
    <xf numFmtId="0" fontId="0" fillId="0" borderId="0" xfId="0" applyFill="1" applyBorder="1"/>
    <xf numFmtId="0" fontId="0" fillId="0" borderId="0" xfId="0" applyAlignment="1">
      <alignment vertical="center"/>
    </xf>
    <xf numFmtId="0" fontId="0" fillId="0" borderId="2" xfId="0" applyBorder="1" applyAlignment="1">
      <alignment vertical="center"/>
    </xf>
    <xf numFmtId="0" fontId="0" fillId="0" borderId="0" xfId="0" applyAlignment="1">
      <alignment horizontal="center"/>
    </xf>
    <xf numFmtId="0" fontId="0" fillId="5" borderId="0" xfId="0" applyFill="1" applyAlignment="1">
      <alignment horizontal="left"/>
    </xf>
    <xf numFmtId="0" fontId="0" fillId="0" borderId="34" xfId="0" applyBorder="1" applyAlignment="1">
      <alignment horizontal="center"/>
    </xf>
    <xf numFmtId="0" fontId="13" fillId="0" borderId="0" xfId="0" applyFont="1" applyFill="1" applyAlignment="1">
      <alignment horizontal="center"/>
    </xf>
    <xf numFmtId="0" fontId="0" fillId="6" borderId="0" xfId="0" applyFill="1" applyAlignment="1">
      <alignment horizontal="left"/>
    </xf>
    <xf numFmtId="0" fontId="13" fillId="4" borderId="0" xfId="0" quotePrefix="1" applyFont="1" applyFill="1" applyAlignment="1">
      <alignment horizontal="center"/>
    </xf>
    <xf numFmtId="0" fontId="0" fillId="0" borderId="0" xfId="0" applyAlignment="1">
      <alignment horizontal="left"/>
    </xf>
    <xf numFmtId="0" fontId="0" fillId="2" borderId="0" xfId="0" applyFill="1" applyBorder="1"/>
    <xf numFmtId="0" fontId="0" fillId="2" borderId="2" xfId="0" applyFill="1" applyBorder="1" applyAlignment="1">
      <alignment horizontal="center" vertical="center"/>
    </xf>
    <xf numFmtId="0" fontId="13" fillId="0" borderId="0" xfId="0" applyFont="1" applyAlignment="1">
      <alignment horizontal="center"/>
    </xf>
    <xf numFmtId="0" fontId="0" fillId="2" borderId="2" xfId="0" applyFill="1" applyBorder="1"/>
    <xf numFmtId="0" fontId="0" fillId="7" borderId="0" xfId="0" applyFill="1" applyAlignment="1">
      <alignment horizontal="left"/>
    </xf>
    <xf numFmtId="0" fontId="0" fillId="7" borderId="2" xfId="0" applyFill="1" applyBorder="1" applyAlignment="1">
      <alignment horizontal="center" vertical="center"/>
    </xf>
    <xf numFmtId="0" fontId="0" fillId="7" borderId="0" xfId="0" applyFill="1" applyAlignment="1">
      <alignment horizontal="left" vertical="center"/>
    </xf>
    <xf numFmtId="0" fontId="13" fillId="0" borderId="0" xfId="0" applyFont="1" applyAlignment="1">
      <alignment horizontal="center" vertical="center"/>
    </xf>
    <xf numFmtId="0" fontId="13" fillId="0" borderId="0" xfId="0" quotePrefix="1" applyFont="1" applyFill="1" applyAlignment="1">
      <alignment horizontal="center"/>
    </xf>
    <xf numFmtId="0" fontId="13" fillId="0" borderId="0" xfId="0" applyFont="1" applyAlignment="1">
      <alignment horizontal="left"/>
    </xf>
    <xf numFmtId="2" fontId="17" fillId="8" borderId="2" xfId="0" applyNumberFormat="1" applyFont="1" applyFill="1" applyBorder="1" applyAlignment="1">
      <alignment horizontal="center"/>
    </xf>
    <xf numFmtId="2" fontId="0" fillId="0" borderId="2" xfId="0" applyNumberFormat="1" applyBorder="1" applyAlignment="1">
      <alignment horizontal="center" vertical="center"/>
    </xf>
    <xf numFmtId="2" fontId="0" fillId="0" borderId="8" xfId="0" applyNumberFormat="1" applyBorder="1" applyAlignment="1">
      <alignment horizontal="center" vertical="center"/>
    </xf>
    <xf numFmtId="0" fontId="13" fillId="0" borderId="0" xfId="0" applyFont="1" applyFill="1" applyAlignment="1">
      <alignment horizontal="left"/>
    </xf>
    <xf numFmtId="0" fontId="0" fillId="7" borderId="0" xfId="0" applyFill="1" applyAlignment="1">
      <alignment horizontal="center"/>
    </xf>
    <xf numFmtId="0" fontId="0" fillId="5" borderId="0" xfId="0" applyFill="1" applyAlignment="1">
      <alignment horizontal="center"/>
    </xf>
    <xf numFmtId="0" fontId="13" fillId="0" borderId="0" xfId="0" applyFont="1" applyFill="1" applyAlignment="1">
      <alignment horizontal="left" vertical="center"/>
    </xf>
    <xf numFmtId="0" fontId="0" fillId="6" borderId="0" xfId="0" applyFill="1" applyAlignment="1">
      <alignment horizontal="center"/>
    </xf>
    <xf numFmtId="0" fontId="1" fillId="8"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ill="1" applyBorder="1" applyAlignment="1">
      <alignment horizontal="center" vertical="center"/>
    </xf>
    <xf numFmtId="164" fontId="5" fillId="0" borderId="0" xfId="0" applyNumberFormat="1" applyFont="1" applyFill="1" applyBorder="1" applyAlignment="1">
      <alignment horizontal="center" vertical="center" wrapText="1"/>
    </xf>
    <xf numFmtId="0" fontId="13" fillId="0" borderId="0" xfId="0" applyFont="1" applyFill="1" applyBorder="1" applyAlignment="1">
      <alignment horizontal="right" vertical="center"/>
    </xf>
    <xf numFmtId="0" fontId="0" fillId="10" borderId="0" xfId="0" applyFill="1" applyBorder="1" applyProtection="1">
      <protection locked="0"/>
    </xf>
    <xf numFmtId="0" fontId="18" fillId="10" borderId="0" xfId="0" applyFont="1" applyFill="1" applyBorder="1" applyProtection="1">
      <protection locked="0"/>
    </xf>
    <xf numFmtId="0" fontId="5" fillId="10" borderId="0" xfId="0" applyFont="1" applyFill="1" applyBorder="1" applyProtection="1">
      <protection locked="0"/>
    </xf>
    <xf numFmtId="164" fontId="5" fillId="11" borderId="25" xfId="9" applyFont="1" applyFill="1" applyBorder="1" applyAlignment="1" applyProtection="1">
      <alignment horizontal="center"/>
      <protection locked="0"/>
    </xf>
    <xf numFmtId="43" fontId="3" fillId="10" borderId="7" xfId="0" applyNumberFormat="1" applyFont="1" applyFill="1" applyBorder="1" applyAlignment="1">
      <alignment horizontal="center"/>
    </xf>
    <xf numFmtId="10" fontId="11" fillId="4" borderId="2" xfId="8" applyNumberFormat="1" applyFont="1" applyFill="1" applyBorder="1" applyAlignment="1" applyProtection="1">
      <alignment horizontal="center" vertical="center"/>
      <protection locked="0"/>
    </xf>
    <xf numFmtId="0" fontId="11" fillId="11" borderId="7" xfId="0" applyFont="1" applyFill="1" applyBorder="1" applyAlignment="1" applyProtection="1">
      <alignment horizontal="center" vertical="center" wrapText="1"/>
      <protection locked="0"/>
    </xf>
    <xf numFmtId="9" fontId="11" fillId="11" borderId="2" xfId="0" applyNumberFormat="1"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wrapText="1"/>
      <protection locked="0"/>
    </xf>
    <xf numFmtId="0" fontId="0" fillId="0" borderId="0" xfId="0" applyFill="1" applyBorder="1" applyProtection="1">
      <protection locked="0"/>
    </xf>
    <xf numFmtId="164" fontId="11" fillId="10" borderId="0" xfId="9" applyFont="1" applyFill="1" applyBorder="1" applyAlignment="1" applyProtection="1">
      <alignment horizontal="center"/>
      <protection locked="0"/>
    </xf>
    <xf numFmtId="0" fontId="6" fillId="4" borderId="0" xfId="0" applyFont="1" applyFill="1" applyBorder="1" applyAlignment="1" applyProtection="1">
      <alignment horizontal="center"/>
      <protection locked="0"/>
    </xf>
    <xf numFmtId="43" fontId="5" fillId="3" borderId="0" xfId="0" applyNumberFormat="1" applyFont="1" applyFill="1" applyBorder="1" applyAlignment="1" applyProtection="1">
      <alignment horizontal="center"/>
      <protection locked="0"/>
    </xf>
    <xf numFmtId="0" fontId="5" fillId="3" borderId="0" xfId="0" applyFont="1" applyFill="1" applyBorder="1" applyProtection="1">
      <protection locked="0"/>
    </xf>
    <xf numFmtId="43" fontId="5" fillId="3" borderId="1" xfId="0" applyNumberFormat="1" applyFont="1" applyFill="1" applyBorder="1" applyAlignment="1" applyProtection="1">
      <alignment horizontal="center"/>
      <protection locked="0"/>
    </xf>
    <xf numFmtId="9" fontId="11" fillId="3" borderId="0" xfId="0" applyNumberFormat="1" applyFont="1" applyFill="1" applyBorder="1" applyAlignment="1" applyProtection="1">
      <alignment horizontal="center"/>
      <protection locked="0"/>
    </xf>
    <xf numFmtId="0" fontId="0" fillId="3" borderId="0" xfId="0" applyFill="1"/>
    <xf numFmtId="43" fontId="5" fillId="3" borderId="26" xfId="0" applyNumberFormat="1" applyFont="1" applyFill="1" applyBorder="1" applyAlignment="1" applyProtection="1">
      <alignment horizontal="center"/>
      <protection locked="0"/>
    </xf>
    <xf numFmtId="9" fontId="11" fillId="3" borderId="0" xfId="0" applyNumberFormat="1" applyFont="1" applyFill="1" applyBorder="1" applyProtection="1">
      <protection locked="0"/>
    </xf>
    <xf numFmtId="0" fontId="0" fillId="3" borderId="0" xfId="0" applyFill="1" applyBorder="1" applyProtection="1">
      <protection locked="0"/>
    </xf>
    <xf numFmtId="0" fontId="4" fillId="10" borderId="0" xfId="0" applyFont="1" applyFill="1" applyBorder="1" applyProtection="1">
      <protection locked="0"/>
    </xf>
    <xf numFmtId="43" fontId="1" fillId="8" borderId="0" xfId="0" applyNumberFormat="1" applyFont="1" applyFill="1" applyBorder="1" applyAlignment="1" applyProtection="1">
      <alignment horizontal="center"/>
      <protection locked="0"/>
    </xf>
    <xf numFmtId="0" fontId="4" fillId="3" borderId="0" xfId="0" applyFont="1" applyFill="1" applyBorder="1" applyProtection="1">
      <protection locked="0"/>
    </xf>
    <xf numFmtId="43" fontId="1" fillId="8" borderId="26" xfId="0" applyNumberFormat="1" applyFont="1" applyFill="1" applyBorder="1" applyAlignment="1" applyProtection="1">
      <alignment horizontal="center"/>
      <protection locked="0"/>
    </xf>
    <xf numFmtId="165" fontId="0" fillId="10" borderId="1" xfId="10" applyFont="1" applyFill="1" applyBorder="1" applyAlignment="1" applyProtection="1">
      <alignment horizontal="center"/>
      <protection locked="0"/>
    </xf>
    <xf numFmtId="0" fontId="1" fillId="10" borderId="0" xfId="0" applyFont="1" applyFill="1" applyBorder="1" applyProtection="1">
      <protection locked="0"/>
    </xf>
    <xf numFmtId="165" fontId="0" fillId="10" borderId="0" xfId="10" applyFont="1" applyFill="1" applyBorder="1" applyAlignment="1" applyProtection="1">
      <alignment horizontal="center"/>
      <protection locked="0"/>
    </xf>
    <xf numFmtId="0" fontId="0" fillId="3" borderId="0" xfId="0" applyFill="1" applyBorder="1" applyAlignment="1" applyProtection="1">
      <alignment horizontal="center" vertical="center"/>
      <protection locked="0"/>
    </xf>
    <xf numFmtId="168" fontId="0" fillId="3" borderId="0" xfId="0" applyNumberFormat="1" applyFill="1" applyBorder="1" applyProtection="1">
      <protection locked="0"/>
    </xf>
    <xf numFmtId="165" fontId="4" fillId="8" borderId="0" xfId="10" applyFont="1" applyFill="1" applyBorder="1" applyAlignment="1" applyProtection="1">
      <alignment horizontal="center"/>
      <protection locked="0"/>
    </xf>
    <xf numFmtId="165" fontId="4" fillId="8" borderId="26" xfId="10" applyFont="1" applyFill="1" applyBorder="1" applyAlignment="1" applyProtection="1">
      <alignment horizontal="center"/>
      <protection locked="0"/>
    </xf>
    <xf numFmtId="0" fontId="0" fillId="10" borderId="0" xfId="0" applyFill="1" applyBorder="1" applyAlignment="1" applyProtection="1">
      <alignment horizontal="center" vertical="center"/>
      <protection locked="0"/>
    </xf>
    <xf numFmtId="168" fontId="0" fillId="10" borderId="0" xfId="0" applyNumberFormat="1" applyFill="1" applyBorder="1" applyProtection="1">
      <protection locked="0"/>
    </xf>
    <xf numFmtId="43" fontId="4" fillId="8" borderId="26" xfId="0" applyNumberFormat="1" applyFont="1" applyFill="1" applyBorder="1" applyAlignment="1" applyProtection="1">
      <alignment horizontal="center"/>
      <protection locked="0"/>
    </xf>
    <xf numFmtId="0" fontId="1" fillId="10" borderId="0" xfId="0" applyFont="1" applyFill="1" applyBorder="1" applyAlignment="1" applyProtection="1">
      <alignment horizontal="center" vertical="center"/>
      <protection locked="0"/>
    </xf>
    <xf numFmtId="165" fontId="4" fillId="10" borderId="0" xfId="10" applyFont="1" applyFill="1" applyBorder="1" applyAlignment="1" applyProtection="1">
      <alignment horizontal="center"/>
      <protection locked="0"/>
    </xf>
    <xf numFmtId="165" fontId="1" fillId="10" borderId="0" xfId="10" applyFont="1" applyFill="1" applyBorder="1" applyAlignment="1" applyProtection="1">
      <alignment horizontal="center"/>
      <protection locked="0"/>
    </xf>
    <xf numFmtId="168" fontId="0" fillId="10" borderId="1" xfId="0" applyNumberFormat="1" applyFill="1" applyBorder="1" applyProtection="1">
      <protection locked="0"/>
    </xf>
    <xf numFmtId="43" fontId="0" fillId="10" borderId="0" xfId="0" applyNumberFormat="1" applyFill="1" applyBorder="1" applyAlignment="1" applyProtection="1">
      <alignment horizontal="center"/>
      <protection locked="0"/>
    </xf>
    <xf numFmtId="165" fontId="1" fillId="10" borderId="1" xfId="10" applyFont="1" applyFill="1" applyBorder="1" applyAlignment="1" applyProtection="1">
      <alignment horizontal="center"/>
      <protection locked="0"/>
    </xf>
    <xf numFmtId="0" fontId="0" fillId="0" borderId="0" xfId="0" applyBorder="1" applyAlignment="1">
      <alignment horizontal="center" vertical="center"/>
    </xf>
    <xf numFmtId="164" fontId="14" fillId="0" borderId="0" xfId="9" applyFont="1" applyAlignment="1"/>
    <xf numFmtId="164" fontId="15" fillId="0" borderId="2" xfId="9" applyFont="1" applyFill="1" applyBorder="1" applyAlignment="1"/>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4" fillId="0" borderId="0" xfId="0" applyFont="1" applyAlignment="1"/>
    <xf numFmtId="0" fontId="0" fillId="0" borderId="0" xfId="0" applyAlignment="1">
      <alignment horizontal="center" vertical="center"/>
    </xf>
    <xf numFmtId="164" fontId="5" fillId="0" borderId="0" xfId="9" applyFont="1" applyFill="1" applyBorder="1" applyAlignment="1" applyProtection="1">
      <protection locked="0"/>
    </xf>
    <xf numFmtId="0" fontId="3" fillId="0" borderId="0" xfId="0" applyFont="1" applyFill="1" applyBorder="1" applyAlignment="1" applyProtection="1">
      <protection locked="0"/>
    </xf>
    <xf numFmtId="0" fontId="11" fillId="0" borderId="0" xfId="0" applyFont="1" applyFill="1" applyBorder="1" applyAlignment="1" applyProtection="1">
      <protection locked="0"/>
    </xf>
    <xf numFmtId="0" fontId="0" fillId="0" borderId="0" xfId="0" applyFill="1" applyBorder="1" applyAlignment="1" applyProtection="1">
      <alignment horizontal="center" vertical="center"/>
      <protection locked="0"/>
    </xf>
    <xf numFmtId="0" fontId="19" fillId="0" borderId="0" xfId="0" applyFont="1" applyBorder="1"/>
    <xf numFmtId="0" fontId="1" fillId="0" borderId="0" xfId="0" applyFont="1" applyBorder="1" applyAlignment="1" applyProtection="1">
      <alignment horizontal="left" vertical="top" wrapText="1"/>
      <protection locked="0"/>
    </xf>
    <xf numFmtId="0" fontId="20" fillId="0" borderId="0" xfId="0" applyFont="1"/>
    <xf numFmtId="0" fontId="24" fillId="0" borderId="0" xfId="0" applyFont="1" applyFill="1" applyAlignment="1" applyProtection="1">
      <alignment horizontal="center" vertical="center"/>
      <protection hidden="1"/>
    </xf>
    <xf numFmtId="0" fontId="24" fillId="0" borderId="0" xfId="0" applyFont="1" applyFill="1" applyAlignment="1" applyProtection="1">
      <alignment horizontal="left" vertical="center"/>
      <protection hidden="1"/>
    </xf>
    <xf numFmtId="0" fontId="24" fillId="0" borderId="0" xfId="0" applyFont="1" applyFill="1" applyProtection="1">
      <protection hidden="1"/>
    </xf>
    <xf numFmtId="9" fontId="23" fillId="10" borderId="38" xfId="0" applyNumberFormat="1" applyFont="1" applyFill="1" applyBorder="1" applyAlignment="1" applyProtection="1">
      <alignment horizontal="center" vertical="center"/>
      <protection locked="0" hidden="1"/>
    </xf>
    <xf numFmtId="4" fontId="21" fillId="0" borderId="0" xfId="0" applyNumberFormat="1" applyFont="1" applyFill="1" applyBorder="1" applyAlignment="1" applyProtection="1">
      <alignment horizontal="center" vertical="center"/>
      <protection hidden="1"/>
    </xf>
    <xf numFmtId="9" fontId="21" fillId="0" borderId="0" xfId="0" applyNumberFormat="1" applyFont="1" applyFill="1" applyBorder="1" applyAlignment="1" applyProtection="1">
      <alignment horizontal="center" vertical="center"/>
      <protection hidden="1"/>
    </xf>
    <xf numFmtId="0" fontId="0" fillId="0" borderId="0" xfId="0" applyFill="1" applyBorder="1" applyAlignment="1" applyProtection="1">
      <protection hidden="1"/>
    </xf>
    <xf numFmtId="0" fontId="8" fillId="0" borderId="0" xfId="0" applyFont="1" applyFill="1" applyBorder="1" applyAlignment="1" applyProtection="1">
      <protection hidden="1"/>
    </xf>
    <xf numFmtId="0" fontId="21" fillId="0" borderId="0" xfId="0" applyFont="1" applyFill="1" applyBorder="1" applyAlignment="1" applyProtection="1">
      <alignment horizontal="center" vertical="center" wrapText="1" shrinkToFit="1"/>
      <protection hidden="1"/>
    </xf>
    <xf numFmtId="0" fontId="21" fillId="0" borderId="0" xfId="0" applyFont="1" applyFill="1" applyBorder="1" applyAlignment="1" applyProtection="1">
      <alignment horizontal="center" vertical="center"/>
      <protection hidden="1"/>
    </xf>
    <xf numFmtId="0" fontId="23" fillId="12" borderId="44" xfId="0" applyFont="1" applyFill="1" applyBorder="1" applyAlignment="1" applyProtection="1">
      <alignment horizontal="center" vertical="center"/>
      <protection hidden="1"/>
    </xf>
    <xf numFmtId="0" fontId="25" fillId="0" borderId="32" xfId="0" applyFont="1" applyFill="1" applyBorder="1" applyAlignment="1" applyProtection="1">
      <alignment horizontal="center" vertical="center"/>
      <protection hidden="1"/>
    </xf>
    <xf numFmtId="0" fontId="25" fillId="0" borderId="31" xfId="0" applyFont="1" applyFill="1" applyBorder="1" applyAlignment="1" applyProtection="1">
      <alignment horizontal="center" vertical="center"/>
      <protection hidden="1"/>
    </xf>
    <xf numFmtId="0" fontId="26" fillId="0" borderId="31" xfId="0" applyFont="1" applyFill="1" applyBorder="1" applyAlignment="1" applyProtection="1">
      <alignment horizontal="center" vertical="center"/>
      <protection hidden="1"/>
    </xf>
    <xf numFmtId="0" fontId="26" fillId="0" borderId="31" xfId="0" applyFont="1" applyFill="1" applyBorder="1" applyAlignment="1" applyProtection="1">
      <alignment horizontal="left" vertical="center"/>
      <protection hidden="1"/>
    </xf>
    <xf numFmtId="0" fontId="25" fillId="0" borderId="31" xfId="0" applyFont="1" applyFill="1" applyBorder="1" applyProtection="1">
      <protection hidden="1"/>
    </xf>
    <xf numFmtId="0" fontId="26" fillId="0" borderId="31" xfId="0" applyFont="1" applyFill="1" applyBorder="1" applyProtection="1">
      <protection hidden="1"/>
    </xf>
    <xf numFmtId="0" fontId="25" fillId="0" borderId="31" xfId="0" applyFont="1" applyBorder="1" applyProtection="1">
      <protection hidden="1"/>
    </xf>
    <xf numFmtId="0" fontId="26" fillId="0" borderId="30" xfId="0" applyFont="1" applyBorder="1" applyProtection="1">
      <protection hidden="1"/>
    </xf>
    <xf numFmtId="4" fontId="27" fillId="0" borderId="0" xfId="0" applyNumberFormat="1" applyFont="1" applyFill="1" applyBorder="1" applyAlignment="1">
      <alignment horizontal="center" vertical="center"/>
    </xf>
    <xf numFmtId="0" fontId="23" fillId="13" borderId="14" xfId="0" applyFont="1" applyFill="1" applyBorder="1" applyAlignment="1" applyProtection="1">
      <alignment horizontal="center" vertical="center"/>
      <protection hidden="1"/>
    </xf>
    <xf numFmtId="0" fontId="20" fillId="0" borderId="0" xfId="0" applyFont="1" applyFill="1" applyBorder="1"/>
    <xf numFmtId="4" fontId="27" fillId="0" borderId="0" xfId="0" applyNumberFormat="1" applyFont="1" applyBorder="1" applyAlignment="1">
      <alignment horizontal="center" vertical="center"/>
    </xf>
    <xf numFmtId="0" fontId="28" fillId="0" borderId="2" xfId="0" applyFont="1" applyBorder="1" applyAlignment="1" applyProtection="1">
      <alignment horizontal="center" vertical="center"/>
      <protection hidden="1"/>
    </xf>
    <xf numFmtId="169" fontId="24" fillId="3" borderId="17" xfId="0" applyNumberFormat="1" applyFont="1" applyFill="1" applyBorder="1" applyAlignment="1" applyProtection="1">
      <alignment horizontal="center" vertical="center"/>
      <protection hidden="1"/>
    </xf>
    <xf numFmtId="168" fontId="24" fillId="3" borderId="35" xfId="0" applyNumberFormat="1" applyFont="1" applyFill="1" applyBorder="1" applyAlignment="1" applyProtection="1">
      <alignment horizontal="center" vertical="center"/>
      <protection hidden="1"/>
    </xf>
    <xf numFmtId="168" fontId="24" fillId="3" borderId="28" xfId="0" applyNumberFormat="1" applyFont="1" applyFill="1" applyBorder="1" applyAlignment="1" applyProtection="1">
      <alignment horizontal="center" vertical="center"/>
      <protection hidden="1"/>
    </xf>
    <xf numFmtId="168" fontId="24" fillId="3" borderId="29" xfId="0" applyNumberFormat="1" applyFont="1" applyFill="1" applyBorder="1" applyAlignment="1" applyProtection="1">
      <alignment horizontal="center" vertical="center"/>
      <protection hidden="1"/>
    </xf>
    <xf numFmtId="0" fontId="28" fillId="3" borderId="11" xfId="0" applyFont="1" applyFill="1" applyBorder="1" applyAlignment="1" applyProtection="1">
      <alignment horizontal="center" vertical="center"/>
      <protection hidden="1"/>
    </xf>
    <xf numFmtId="168" fontId="25" fillId="0" borderId="64" xfId="0" applyNumberFormat="1" applyFont="1" applyFill="1" applyBorder="1" applyAlignment="1" applyProtection="1">
      <alignment horizontal="center" vertical="center"/>
      <protection hidden="1"/>
    </xf>
    <xf numFmtId="168" fontId="25" fillId="0" borderId="51" xfId="0" applyNumberFormat="1" applyFont="1" applyFill="1" applyBorder="1" applyAlignment="1" applyProtection="1">
      <alignment horizontal="center" vertical="center"/>
      <protection hidden="1"/>
    </xf>
    <xf numFmtId="0" fontId="25" fillId="10" borderId="65" xfId="0" applyNumberFormat="1" applyFont="1" applyFill="1" applyBorder="1" applyAlignment="1" applyProtection="1">
      <alignment horizontal="center" vertical="center"/>
      <protection locked="0" hidden="1"/>
    </xf>
    <xf numFmtId="0" fontId="25" fillId="10" borderId="67" xfId="0" applyNumberFormat="1" applyFont="1" applyFill="1" applyBorder="1" applyAlignment="1" applyProtection="1">
      <alignment horizontal="center" vertical="center"/>
      <protection locked="0" hidden="1"/>
    </xf>
    <xf numFmtId="0" fontId="25" fillId="10" borderId="68" xfId="0" applyFont="1" applyFill="1" applyBorder="1" applyAlignment="1" applyProtection="1">
      <alignment horizontal="center" vertical="center" wrapText="1" shrinkToFit="1"/>
      <protection locked="0" hidden="1"/>
    </xf>
    <xf numFmtId="0" fontId="25" fillId="0" borderId="46" xfId="0" applyFont="1" applyBorder="1" applyAlignment="1" applyProtection="1">
      <alignment horizontal="left" vertical="center" wrapText="1" shrinkToFit="1"/>
      <protection hidden="1"/>
    </xf>
    <xf numFmtId="0" fontId="28" fillId="0" borderId="47" xfId="0" applyFont="1" applyBorder="1" applyAlignment="1" applyProtection="1">
      <alignment horizontal="center" vertical="center"/>
      <protection hidden="1"/>
    </xf>
    <xf numFmtId="0" fontId="25" fillId="10" borderId="72" xfId="0" applyFont="1" applyFill="1" applyBorder="1" applyAlignment="1" applyProtection="1">
      <alignment horizontal="center" vertical="center" wrapText="1" shrinkToFit="1"/>
      <protection locked="0" hidden="1"/>
    </xf>
    <xf numFmtId="0" fontId="25" fillId="0" borderId="51" xfId="0" applyFont="1" applyBorder="1" applyAlignment="1" applyProtection="1">
      <alignment horizontal="left" vertical="center" wrapText="1" shrinkToFit="1"/>
      <protection hidden="1"/>
    </xf>
    <xf numFmtId="0" fontId="28" fillId="0" borderId="52" xfId="0" applyFont="1" applyBorder="1" applyAlignment="1" applyProtection="1">
      <alignment horizontal="center" vertical="center"/>
      <protection hidden="1"/>
    </xf>
    <xf numFmtId="168" fontId="25" fillId="0" borderId="77" xfId="0" applyNumberFormat="1" applyFont="1" applyFill="1" applyBorder="1" applyAlignment="1" applyProtection="1">
      <alignment horizontal="center" vertical="center"/>
      <protection hidden="1"/>
    </xf>
    <xf numFmtId="168" fontId="25" fillId="0" borderId="54" xfId="0" applyNumberFormat="1" applyFont="1" applyFill="1" applyBorder="1" applyAlignment="1" applyProtection="1">
      <alignment horizontal="center" vertical="center"/>
      <protection hidden="1"/>
    </xf>
    <xf numFmtId="0" fontId="25" fillId="10" borderId="78" xfId="0" applyNumberFormat="1" applyFont="1" applyFill="1" applyBorder="1" applyAlignment="1" applyProtection="1">
      <alignment horizontal="center" vertical="center"/>
      <protection locked="0" hidden="1"/>
    </xf>
    <xf numFmtId="0" fontId="25" fillId="10" borderId="79" xfId="0" applyNumberFormat="1" applyFont="1" applyFill="1" applyBorder="1" applyAlignment="1" applyProtection="1">
      <alignment horizontal="center" vertical="center"/>
      <protection locked="0" hidden="1"/>
    </xf>
    <xf numFmtId="0" fontId="25" fillId="10" borderId="80" xfId="0" applyFont="1" applyFill="1" applyBorder="1" applyAlignment="1" applyProtection="1">
      <alignment horizontal="center" vertical="center" wrapText="1" shrinkToFit="1"/>
      <protection locked="0" hidden="1"/>
    </xf>
    <xf numFmtId="0" fontId="25" fillId="0" borderId="54" xfId="0" applyFont="1" applyBorder="1" applyAlignment="1" applyProtection="1">
      <alignment horizontal="left" vertical="center" wrapText="1" shrinkToFit="1"/>
      <protection hidden="1"/>
    </xf>
    <xf numFmtId="0" fontId="28" fillId="0" borderId="55" xfId="0" applyFont="1" applyBorder="1" applyAlignment="1" applyProtection="1">
      <alignment horizontal="center" vertical="center"/>
      <protection hidden="1"/>
    </xf>
    <xf numFmtId="4" fontId="28" fillId="0" borderId="21" xfId="0" applyNumberFormat="1" applyFont="1" applyFill="1" applyBorder="1" applyAlignment="1" applyProtection="1">
      <alignment horizontal="center" vertical="center"/>
      <protection hidden="1"/>
    </xf>
    <xf numFmtId="0" fontId="28" fillId="0" borderId="31" xfId="0" applyFont="1" applyFill="1" applyBorder="1" applyAlignment="1" applyProtection="1">
      <alignment horizontal="center" vertical="center"/>
      <protection hidden="1"/>
    </xf>
    <xf numFmtId="9" fontId="28" fillId="0" borderId="31" xfId="0" applyNumberFormat="1" applyFont="1" applyFill="1" applyBorder="1" applyAlignment="1" applyProtection="1">
      <alignment horizontal="center" vertical="center"/>
      <protection hidden="1"/>
    </xf>
    <xf numFmtId="0" fontId="0" fillId="0" borderId="31" xfId="0" applyFill="1" applyBorder="1" applyAlignment="1" applyProtection="1">
      <protection hidden="1"/>
    </xf>
    <xf numFmtId="0" fontId="25" fillId="0" borderId="30" xfId="0" applyFont="1" applyFill="1" applyBorder="1" applyAlignment="1" applyProtection="1">
      <alignment horizontal="center" vertical="center" wrapText="1" shrinkToFit="1"/>
      <protection hidden="1"/>
    </xf>
    <xf numFmtId="170" fontId="25" fillId="0" borderId="50" xfId="0" applyNumberFormat="1" applyFont="1" applyFill="1" applyBorder="1" applyAlignment="1" applyProtection="1">
      <alignment horizontal="center" vertical="center"/>
      <protection hidden="1"/>
    </xf>
    <xf numFmtId="170" fontId="25" fillId="0" borderId="87" xfId="0" applyNumberFormat="1" applyFont="1" applyFill="1" applyBorder="1" applyAlignment="1" applyProtection="1">
      <alignment horizontal="center" vertical="center"/>
      <protection hidden="1"/>
    </xf>
    <xf numFmtId="168" fontId="25" fillId="0" borderId="88" xfId="0" applyNumberFormat="1" applyFont="1" applyFill="1" applyBorder="1" applyAlignment="1" applyProtection="1">
      <alignment horizontal="center" vertical="center"/>
      <protection hidden="1"/>
    </xf>
    <xf numFmtId="0" fontId="25" fillId="10" borderId="89" xfId="0" applyNumberFormat="1" applyFont="1" applyFill="1" applyBorder="1" applyAlignment="1" applyProtection="1">
      <alignment horizontal="center" vertical="center"/>
      <protection locked="0" hidden="1"/>
    </xf>
    <xf numFmtId="168" fontId="25" fillId="0" borderId="90" xfId="0" applyNumberFormat="1" applyFont="1" applyFill="1" applyBorder="1" applyAlignment="1" applyProtection="1">
      <alignment horizontal="center" vertical="center"/>
      <protection hidden="1"/>
    </xf>
    <xf numFmtId="168" fontId="25" fillId="0" borderId="91" xfId="0" applyNumberFormat="1" applyFont="1" applyFill="1" applyBorder="1" applyAlignment="1" applyProtection="1">
      <alignment horizontal="center" vertical="center"/>
      <protection hidden="1"/>
    </xf>
    <xf numFmtId="0" fontId="25" fillId="10" borderId="92" xfId="0" applyNumberFormat="1" applyFont="1" applyFill="1" applyBorder="1" applyAlignment="1" applyProtection="1">
      <alignment horizontal="center" vertical="center"/>
      <protection locked="0" hidden="1"/>
    </xf>
    <xf numFmtId="0" fontId="25" fillId="10" borderId="94" xfId="0" applyFont="1" applyFill="1" applyBorder="1" applyAlignment="1" applyProtection="1">
      <alignment horizontal="center" vertical="center" wrapText="1" shrinkToFit="1"/>
      <protection locked="0" hidden="1"/>
    </xf>
    <xf numFmtId="168" fontId="25" fillId="0" borderId="95" xfId="0" applyNumberFormat="1" applyFont="1" applyFill="1" applyBorder="1" applyAlignment="1" applyProtection="1">
      <alignment horizontal="center" vertical="center"/>
      <protection hidden="1"/>
    </xf>
    <xf numFmtId="168" fontId="25" fillId="0" borderId="96" xfId="0" applyNumberFormat="1" applyFont="1" applyFill="1" applyBorder="1" applyAlignment="1" applyProtection="1">
      <alignment horizontal="center" vertical="center"/>
      <protection hidden="1"/>
    </xf>
    <xf numFmtId="0" fontId="25" fillId="10" borderId="97" xfId="0" applyNumberFormat="1" applyFont="1" applyFill="1" applyBorder="1" applyAlignment="1" applyProtection="1">
      <alignment horizontal="center" vertical="center"/>
      <protection locked="0" hidden="1"/>
    </xf>
    <xf numFmtId="0" fontId="25" fillId="10" borderId="98" xfId="0" applyNumberFormat="1" applyFont="1" applyFill="1" applyBorder="1" applyAlignment="1" applyProtection="1">
      <alignment horizontal="center" vertical="center"/>
      <protection locked="0" hidden="1"/>
    </xf>
    <xf numFmtId="0" fontId="25" fillId="10" borderId="99" xfId="0" applyFont="1" applyFill="1" applyBorder="1" applyAlignment="1" applyProtection="1">
      <alignment horizontal="center" vertical="center" wrapText="1" shrinkToFit="1"/>
      <protection locked="0" hidden="1"/>
    </xf>
    <xf numFmtId="170" fontId="25" fillId="0" borderId="45" xfId="0" applyNumberFormat="1" applyFont="1" applyFill="1" applyBorder="1" applyAlignment="1" applyProtection="1">
      <alignment horizontal="center" vertical="center"/>
      <protection hidden="1"/>
    </xf>
    <xf numFmtId="168" fontId="25" fillId="0" borderId="46" xfId="0" applyNumberFormat="1" applyFont="1" applyFill="1" applyBorder="1" applyAlignment="1" applyProtection="1">
      <alignment horizontal="center" vertical="center"/>
      <protection hidden="1"/>
    </xf>
    <xf numFmtId="0" fontId="25" fillId="10" borderId="101" xfId="0" applyNumberFormat="1" applyFont="1" applyFill="1" applyBorder="1" applyAlignment="1" applyProtection="1">
      <alignment horizontal="center" vertical="center"/>
      <protection locked="0" hidden="1"/>
    </xf>
    <xf numFmtId="0" fontId="25" fillId="10" borderId="102" xfId="0" applyFont="1" applyFill="1" applyBorder="1" applyAlignment="1" applyProtection="1">
      <alignment horizontal="center" vertical="center" wrapText="1" shrinkToFit="1"/>
      <protection locked="0" hidden="1"/>
    </xf>
    <xf numFmtId="0" fontId="25" fillId="0" borderId="103" xfId="0" applyFont="1" applyBorder="1" applyAlignment="1" applyProtection="1">
      <alignment horizontal="left" vertical="center" wrapText="1" shrinkToFit="1"/>
      <protection hidden="1"/>
    </xf>
    <xf numFmtId="0" fontId="28" fillId="0" borderId="104" xfId="0" applyFont="1" applyBorder="1" applyAlignment="1" applyProtection="1">
      <alignment horizontal="center" vertical="center"/>
      <protection hidden="1"/>
    </xf>
    <xf numFmtId="0" fontId="25" fillId="0" borderId="96" xfId="0" applyFont="1" applyBorder="1" applyAlignment="1" applyProtection="1">
      <alignment horizontal="left" vertical="center" wrapText="1" shrinkToFit="1"/>
      <protection hidden="1"/>
    </xf>
    <xf numFmtId="0" fontId="28" fillId="0" borderId="112" xfId="0" applyFont="1" applyBorder="1" applyAlignment="1" applyProtection="1">
      <alignment horizontal="center" vertical="center"/>
      <protection hidden="1"/>
    </xf>
    <xf numFmtId="2" fontId="19" fillId="0" borderId="0" xfId="0" applyNumberFormat="1" applyFont="1" applyFill="1" applyBorder="1"/>
    <xf numFmtId="0" fontId="19" fillId="0" borderId="0" xfId="0" applyFont="1" applyFill="1" applyBorder="1"/>
    <xf numFmtId="0" fontId="19" fillId="0" borderId="0" xfId="0" applyFont="1" applyFill="1" applyBorder="1" applyAlignment="1">
      <alignment vertical="center"/>
    </xf>
    <xf numFmtId="168" fontId="25" fillId="0" borderId="45" xfId="0" applyNumberFormat="1" applyFont="1" applyFill="1" applyBorder="1" applyAlignment="1" applyProtection="1">
      <alignment horizontal="center" vertical="center"/>
      <protection hidden="1"/>
    </xf>
    <xf numFmtId="0" fontId="20" fillId="0" borderId="0" xfId="0" applyFont="1" applyFill="1"/>
    <xf numFmtId="0" fontId="28" fillId="3" borderId="23" xfId="0" applyFont="1" applyFill="1" applyBorder="1" applyAlignment="1" applyProtection="1">
      <alignment horizontal="center" vertical="center"/>
      <protection hidden="1"/>
    </xf>
    <xf numFmtId="0" fontId="25" fillId="10" borderId="120" xfId="0" applyNumberFormat="1" applyFont="1" applyFill="1" applyBorder="1" applyAlignment="1" applyProtection="1">
      <alignment horizontal="center" vertical="center"/>
      <protection locked="0" hidden="1"/>
    </xf>
    <xf numFmtId="0" fontId="29" fillId="0" borderId="49" xfId="0" applyFont="1" applyFill="1" applyBorder="1" applyAlignment="1">
      <alignment horizontal="center" vertical="center"/>
    </xf>
    <xf numFmtId="0" fontId="19" fillId="0" borderId="49" xfId="0" applyFont="1" applyBorder="1"/>
    <xf numFmtId="168" fontId="20" fillId="3" borderId="11" xfId="0" applyNumberFormat="1" applyFont="1" applyFill="1" applyBorder="1" applyAlignment="1" applyProtection="1">
      <alignment horizontal="center" vertical="center"/>
      <protection hidden="1"/>
    </xf>
    <xf numFmtId="0" fontId="25" fillId="0" borderId="125" xfId="0" applyFont="1" applyBorder="1" applyAlignment="1" applyProtection="1">
      <alignment horizontal="left" vertical="center" wrapText="1" shrinkToFit="1"/>
      <protection hidden="1"/>
    </xf>
    <xf numFmtId="0" fontId="28" fillId="0" borderId="126" xfId="0" applyFont="1" applyBorder="1" applyAlignment="1" applyProtection="1">
      <alignment horizontal="center" vertical="center"/>
      <protection hidden="1"/>
    </xf>
    <xf numFmtId="0" fontId="25" fillId="0" borderId="128" xfId="0" applyFont="1" applyBorder="1" applyAlignment="1" applyProtection="1">
      <alignment horizontal="left" vertical="center" wrapText="1" shrinkToFit="1"/>
      <protection hidden="1"/>
    </xf>
    <xf numFmtId="0" fontId="28" fillId="0" borderId="67" xfId="0" applyFont="1" applyBorder="1" applyAlignment="1" applyProtection="1">
      <alignment horizontal="center" vertical="center"/>
      <protection hidden="1"/>
    </xf>
    <xf numFmtId="168" fontId="25" fillId="0" borderId="129" xfId="0" applyNumberFormat="1" applyFont="1" applyFill="1" applyBorder="1" applyAlignment="1" applyProtection="1">
      <alignment horizontal="center" vertical="center"/>
      <protection hidden="1"/>
    </xf>
    <xf numFmtId="0" fontId="25" fillId="0" borderId="133" xfId="0" applyFont="1" applyBorder="1" applyAlignment="1" applyProtection="1">
      <alignment horizontal="left" vertical="center" wrapText="1" shrinkToFit="1"/>
      <protection hidden="1"/>
    </xf>
    <xf numFmtId="0" fontId="28" fillId="0" borderId="134" xfId="0" applyFont="1" applyBorder="1" applyAlignment="1" applyProtection="1">
      <alignment horizontal="center" vertical="center"/>
      <protection hidden="1"/>
    </xf>
    <xf numFmtId="0" fontId="25" fillId="0" borderId="137" xfId="0" applyFont="1" applyBorder="1" applyAlignment="1" applyProtection="1">
      <alignment horizontal="left" vertical="center" wrapText="1" shrinkToFit="1"/>
      <protection hidden="1"/>
    </xf>
    <xf numFmtId="0" fontId="28" fillId="0" borderId="98" xfId="0" applyFont="1" applyBorder="1" applyAlignment="1" applyProtection="1">
      <alignment horizontal="center" vertical="center"/>
      <protection hidden="1"/>
    </xf>
    <xf numFmtId="168" fontId="25" fillId="0" borderId="50" xfId="0" applyNumberFormat="1" applyFont="1" applyFill="1" applyBorder="1" applyAlignment="1" applyProtection="1">
      <alignment horizontal="center" vertical="center"/>
      <protection hidden="1"/>
    </xf>
    <xf numFmtId="170" fontId="25" fillId="0" borderId="138" xfId="0" applyNumberFormat="1" applyFont="1" applyFill="1" applyBorder="1" applyAlignment="1" applyProtection="1">
      <alignment horizontal="center" vertical="center"/>
      <protection hidden="1"/>
    </xf>
    <xf numFmtId="168" fontId="25" fillId="0" borderId="87" xfId="0" applyNumberFormat="1" applyFont="1" applyFill="1" applyBorder="1" applyAlignment="1" applyProtection="1">
      <alignment horizontal="center" vertical="center"/>
      <protection hidden="1"/>
    </xf>
    <xf numFmtId="168" fontId="25" fillId="0" borderId="138" xfId="0" applyNumberFormat="1" applyFont="1" applyFill="1" applyBorder="1" applyAlignment="1" applyProtection="1">
      <alignment horizontal="center" vertical="center"/>
      <protection hidden="1"/>
    </xf>
    <xf numFmtId="168" fontId="25" fillId="0" borderId="142" xfId="0" applyNumberFormat="1" applyFont="1" applyFill="1" applyBorder="1" applyAlignment="1" applyProtection="1">
      <alignment horizontal="center" vertical="center"/>
      <protection hidden="1"/>
    </xf>
    <xf numFmtId="0" fontId="25" fillId="0" borderId="143" xfId="0" applyFont="1" applyBorder="1" applyAlignment="1" applyProtection="1">
      <alignment horizontal="left" vertical="center" wrapText="1" shrinkToFit="1"/>
      <protection hidden="1"/>
    </xf>
    <xf numFmtId="0" fontId="28" fillId="0" borderId="120" xfId="0" applyFont="1" applyBorder="1" applyAlignment="1" applyProtection="1">
      <alignment horizontal="center" vertical="center"/>
      <protection hidden="1"/>
    </xf>
    <xf numFmtId="0" fontId="25" fillId="0" borderId="32" xfId="0" applyFont="1" applyBorder="1" applyAlignment="1" applyProtection="1">
      <alignment horizontal="center" vertical="center" textRotation="90" wrapText="1"/>
      <protection hidden="1"/>
    </xf>
    <xf numFmtId="0" fontId="25" fillId="0" borderId="31" xfId="0" applyFont="1" applyBorder="1" applyAlignment="1" applyProtection="1">
      <alignment horizontal="center" vertical="center" textRotation="90" wrapText="1"/>
      <protection hidden="1"/>
    </xf>
    <xf numFmtId="0" fontId="25" fillId="0" borderId="21" xfId="0" applyFont="1" applyBorder="1" applyAlignment="1" applyProtection="1">
      <alignment horizontal="center" vertical="center" textRotation="90" wrapText="1"/>
      <protection hidden="1"/>
    </xf>
    <xf numFmtId="0" fontId="28" fillId="0" borderId="21" xfId="0" applyFont="1" applyFill="1" applyBorder="1" applyAlignment="1" applyProtection="1">
      <alignment horizontal="center" vertical="center" textRotation="90" wrapText="1"/>
      <protection hidden="1"/>
    </xf>
    <xf numFmtId="0" fontId="28" fillId="0" borderId="21" xfId="0" applyFont="1" applyBorder="1" applyAlignment="1" applyProtection="1">
      <alignment horizontal="center" vertical="center"/>
      <protection hidden="1"/>
    </xf>
    <xf numFmtId="0" fontId="25" fillId="0" borderId="21" xfId="0" applyFont="1" applyBorder="1" applyAlignment="1" applyProtection="1">
      <alignment horizontal="center" vertical="center" wrapText="1"/>
      <protection hidden="1"/>
    </xf>
    <xf numFmtId="0" fontId="25" fillId="0" borderId="144" xfId="0" applyFont="1" applyBorder="1" applyAlignment="1" applyProtection="1">
      <alignment horizontal="center" vertical="center" wrapText="1"/>
      <protection hidden="1"/>
    </xf>
    <xf numFmtId="10" fontId="29" fillId="0" borderId="0" xfId="0" applyNumberFormat="1" applyFont="1" applyBorder="1"/>
    <xf numFmtId="0" fontId="28" fillId="11" borderId="149" xfId="0" applyFont="1" applyFill="1" applyBorder="1" applyAlignment="1" applyProtection="1">
      <alignment horizontal="center" vertical="center" textRotation="90" wrapText="1"/>
      <protection hidden="1"/>
    </xf>
    <xf numFmtId="49" fontId="28" fillId="0" borderId="16" xfId="0" applyNumberFormat="1" applyFont="1" applyFill="1" applyBorder="1" applyAlignment="1" applyProtection="1">
      <alignment horizontal="center" vertical="center" wrapText="1"/>
      <protection hidden="1"/>
    </xf>
    <xf numFmtId="49" fontId="23" fillId="0" borderId="2" xfId="0" applyNumberFormat="1" applyFont="1" applyFill="1" applyBorder="1" applyAlignment="1" applyProtection="1">
      <alignment horizontal="left" vertical="center" wrapText="1"/>
      <protection hidden="1"/>
    </xf>
    <xf numFmtId="4" fontId="29" fillId="0" borderId="0" xfId="0" applyNumberFormat="1" applyFont="1" applyBorder="1" applyAlignment="1">
      <alignment horizontal="center" vertical="center" textRotation="90"/>
    </xf>
    <xf numFmtId="49" fontId="28" fillId="0" borderId="6" xfId="0" applyNumberFormat="1" applyFont="1" applyFill="1" applyBorder="1" applyAlignment="1" applyProtection="1">
      <alignment horizontal="center" vertical="center" wrapText="1"/>
      <protection hidden="1"/>
    </xf>
    <xf numFmtId="0" fontId="23" fillId="0" borderId="6" xfId="0" applyNumberFormat="1" applyFont="1" applyFill="1" applyBorder="1" applyAlignment="1" applyProtection="1">
      <alignment horizontal="left" vertical="center" wrapText="1"/>
      <protection hidden="1"/>
    </xf>
    <xf numFmtId="0" fontId="0" fillId="0" borderId="17" xfId="0" applyFill="1" applyBorder="1" applyAlignment="1" applyProtection="1">
      <alignment horizontal="right" vertical="center"/>
      <protection hidden="1"/>
    </xf>
    <xf numFmtId="0" fontId="0" fillId="0" borderId="35" xfId="0" applyFill="1" applyBorder="1" applyAlignment="1" applyProtection="1">
      <alignment horizontal="right" vertical="center"/>
      <protection hidden="1"/>
    </xf>
    <xf numFmtId="0" fontId="1" fillId="0" borderId="35" xfId="0" applyFont="1" applyFill="1" applyBorder="1" applyAlignment="1" applyProtection="1">
      <alignment horizontal="right" vertical="center"/>
      <protection hidden="1"/>
    </xf>
    <xf numFmtId="0" fontId="1" fillId="0" borderId="35" xfId="0" applyFont="1" applyFill="1" applyBorder="1" applyProtection="1">
      <protection hidden="1"/>
    </xf>
    <xf numFmtId="167" fontId="0" fillId="0" borderId="35" xfId="0" applyNumberFormat="1" applyFill="1" applyBorder="1" applyAlignment="1" applyProtection="1">
      <alignment horizontal="left" vertical="center"/>
      <protection hidden="1"/>
    </xf>
    <xf numFmtId="0" fontId="1" fillId="0" borderId="0" xfId="0" applyFont="1" applyFill="1" applyProtection="1"/>
    <xf numFmtId="0" fontId="1" fillId="0" borderId="0" xfId="0" applyFont="1" applyFill="1" applyBorder="1" applyProtection="1"/>
    <xf numFmtId="0" fontId="1" fillId="0" borderId="0"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xf>
    <xf numFmtId="0" fontId="23" fillId="0" borderId="0" xfId="0" applyFont="1" applyFill="1" applyBorder="1" applyAlignment="1" applyProtection="1">
      <alignment horizontal="center" vertical="center" wrapText="1"/>
    </xf>
    <xf numFmtId="0" fontId="0" fillId="0" borderId="0" xfId="0" applyFill="1" applyBorder="1" applyAlignment="1">
      <alignment horizontal="left" vertical="top" wrapText="1"/>
    </xf>
    <xf numFmtId="0" fontId="20" fillId="0" borderId="0" xfId="0" applyFont="1" applyAlignment="1">
      <alignment horizontal="center" vertical="center"/>
    </xf>
    <xf numFmtId="0" fontId="0" fillId="0" borderId="0" xfId="0" applyAlignment="1">
      <alignment horizontal="left" vertical="center"/>
    </xf>
    <xf numFmtId="0" fontId="20"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20" fillId="0" borderId="0" xfId="0" applyFont="1" applyFill="1" applyBorder="1" applyProtection="1">
      <protection locked="0"/>
    </xf>
    <xf numFmtId="0" fontId="24" fillId="0" borderId="0" xfId="0" applyFont="1" applyFill="1" applyBorder="1" applyProtection="1">
      <protection locked="0"/>
    </xf>
    <xf numFmtId="0" fontId="24" fillId="0" borderId="0" xfId="0" applyFont="1" applyFill="1" applyBorder="1" applyAlignment="1">
      <alignment horizontal="left" vertical="center"/>
    </xf>
    <xf numFmtId="0" fontId="24" fillId="0" borderId="0" xfId="0" applyFont="1" applyFill="1" applyBorder="1"/>
    <xf numFmtId="9" fontId="23" fillId="0" borderId="0" xfId="0" applyNumberFormat="1" applyFont="1" applyFill="1" applyBorder="1" applyAlignment="1" applyProtection="1">
      <alignment horizontal="center" vertical="center"/>
      <protection locked="0"/>
    </xf>
    <xf numFmtId="4" fontId="21" fillId="0" borderId="0" xfId="0" applyNumberFormat="1" applyFont="1" applyFill="1" applyBorder="1" applyAlignment="1">
      <alignment horizontal="center" vertical="center"/>
    </xf>
    <xf numFmtId="9" fontId="21" fillId="0" borderId="0" xfId="0" applyNumberFormat="1" applyFont="1" applyFill="1" applyBorder="1" applyAlignment="1">
      <alignment horizontal="center" vertical="center"/>
    </xf>
    <xf numFmtId="0" fontId="8" fillId="0" borderId="0" xfId="0" applyFont="1" applyFill="1" applyBorder="1" applyAlignment="1"/>
    <xf numFmtId="0" fontId="21" fillId="0" borderId="0" xfId="0" applyFont="1" applyFill="1" applyBorder="1" applyAlignment="1">
      <alignment horizontal="center" vertical="center" wrapText="1" shrinkToFit="1"/>
    </xf>
    <xf numFmtId="0" fontId="25" fillId="0" borderId="57" xfId="0" applyFont="1" applyFill="1" applyBorder="1" applyAlignment="1">
      <alignment horizontal="center" vertical="center"/>
    </xf>
    <xf numFmtId="0" fontId="25" fillId="0" borderId="56"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6" xfId="0" applyFont="1" applyFill="1" applyBorder="1" applyAlignment="1">
      <alignment horizontal="left" vertical="center"/>
    </xf>
    <xf numFmtId="0" fontId="25" fillId="0" borderId="56" xfId="0" applyFont="1" applyFill="1" applyBorder="1"/>
    <xf numFmtId="0" fontId="26" fillId="0" borderId="56" xfId="0" applyFont="1" applyFill="1" applyBorder="1"/>
    <xf numFmtId="0" fontId="25" fillId="0" borderId="56" xfId="0" applyFont="1" applyBorder="1"/>
    <xf numFmtId="0" fontId="26" fillId="0" borderId="58" xfId="0" applyFont="1" applyBorder="1"/>
    <xf numFmtId="0" fontId="23" fillId="13" borderId="14" xfId="0" applyFont="1" applyFill="1" applyBorder="1" applyAlignment="1">
      <alignment horizontal="center" vertical="center"/>
    </xf>
    <xf numFmtId="4" fontId="25" fillId="0" borderId="13" xfId="0" applyNumberFormat="1" applyFont="1" applyBorder="1" applyAlignment="1">
      <alignment horizontal="center" vertical="center"/>
    </xf>
    <xf numFmtId="4" fontId="25" fillId="0" borderId="2" xfId="0" applyNumberFormat="1" applyFont="1" applyBorder="1" applyAlignment="1">
      <alignment horizontal="center" vertical="center"/>
    </xf>
    <xf numFmtId="0" fontId="25" fillId="3" borderId="33" xfId="0" applyNumberFormat="1" applyFont="1" applyFill="1" applyBorder="1" applyAlignment="1">
      <alignment horizontal="center" vertical="center"/>
    </xf>
    <xf numFmtId="0" fontId="25" fillId="3" borderId="11" xfId="0" applyNumberFormat="1" applyFont="1" applyFill="1" applyBorder="1" applyAlignment="1">
      <alignment horizontal="center" vertical="center"/>
    </xf>
    <xf numFmtId="0" fontId="25" fillId="0" borderId="150" xfId="0" applyFont="1" applyFill="1" applyBorder="1" applyAlignment="1">
      <alignment horizontal="center" vertical="center"/>
    </xf>
    <xf numFmtId="0" fontId="25" fillId="0" borderId="151" xfId="0" applyNumberFormat="1" applyFont="1" applyFill="1" applyBorder="1" applyAlignment="1">
      <alignment horizontal="center" vertical="center"/>
    </xf>
    <xf numFmtId="0" fontId="25" fillId="0" borderId="152" xfId="0" applyFont="1" applyFill="1" applyBorder="1" applyAlignment="1">
      <alignment horizontal="center" vertical="center"/>
    </xf>
    <xf numFmtId="0" fontId="25" fillId="0" borderId="153" xfId="0" applyNumberFormat="1" applyFont="1" applyFill="1" applyBorder="1" applyAlignment="1">
      <alignment horizontal="center" vertical="center"/>
    </xf>
    <xf numFmtId="0" fontId="25" fillId="10" borderId="68" xfId="0" applyFont="1" applyFill="1" applyBorder="1" applyAlignment="1" applyProtection="1">
      <alignment horizontal="center" vertical="center" wrapText="1" shrinkToFit="1"/>
      <protection locked="0"/>
    </xf>
    <xf numFmtId="0" fontId="25" fillId="0" borderId="46" xfId="0" applyFont="1" applyBorder="1" applyAlignment="1">
      <alignment horizontal="left" vertical="center" wrapText="1" shrinkToFit="1"/>
    </xf>
    <xf numFmtId="0" fontId="28" fillId="0" borderId="47" xfId="0" applyFont="1" applyBorder="1" applyAlignment="1">
      <alignment horizontal="center" vertical="center"/>
    </xf>
    <xf numFmtId="0" fontId="25" fillId="0" borderId="154" xfId="0" applyFont="1" applyFill="1" applyBorder="1" applyAlignment="1">
      <alignment horizontal="center" vertical="center"/>
    </xf>
    <xf numFmtId="0" fontId="25" fillId="0" borderId="155" xfId="0" applyFont="1" applyFill="1" applyBorder="1" applyAlignment="1">
      <alignment horizontal="center" vertical="center"/>
    </xf>
    <xf numFmtId="0" fontId="25" fillId="0" borderId="156" xfId="0" applyNumberFormat="1" applyFont="1" applyFill="1" applyBorder="1" applyAlignment="1">
      <alignment horizontal="center" vertical="center"/>
    </xf>
    <xf numFmtId="0" fontId="25" fillId="10" borderId="72" xfId="0" applyFont="1" applyFill="1" applyBorder="1" applyAlignment="1" applyProtection="1">
      <alignment horizontal="center" vertical="center" wrapText="1" shrinkToFit="1"/>
      <protection locked="0"/>
    </xf>
    <xf numFmtId="0" fontId="25" fillId="0" borderId="51" xfId="0" applyFont="1" applyBorder="1" applyAlignment="1">
      <alignment horizontal="left" vertical="center" wrapText="1" shrinkToFit="1"/>
    </xf>
    <xf numFmtId="0" fontId="28" fillId="0" borderId="52" xfId="0" applyFont="1" applyBorder="1" applyAlignment="1">
      <alignment horizontal="center" vertical="center"/>
    </xf>
    <xf numFmtId="0" fontId="25" fillId="0" borderId="157" xfId="0" applyNumberFormat="1" applyFont="1" applyFill="1" applyBorder="1" applyAlignment="1">
      <alignment horizontal="center" vertical="center"/>
    </xf>
    <xf numFmtId="0" fontId="25" fillId="0" borderId="158" xfId="0" applyFont="1" applyFill="1" applyBorder="1" applyAlignment="1">
      <alignment horizontal="center" vertical="center"/>
    </xf>
    <xf numFmtId="0" fontId="25" fillId="0" borderId="159" xfId="0" applyNumberFormat="1" applyFont="1" applyFill="1" applyBorder="1" applyAlignment="1">
      <alignment horizontal="center" vertical="center"/>
    </xf>
    <xf numFmtId="0" fontId="25" fillId="0" borderId="160" xfId="0" applyFont="1" applyFill="1" applyBorder="1" applyAlignment="1">
      <alignment horizontal="center" vertical="center"/>
    </xf>
    <xf numFmtId="0" fontId="25" fillId="0" borderId="161" xfId="0" applyNumberFormat="1" applyFont="1" applyFill="1" applyBorder="1" applyAlignment="1">
      <alignment horizontal="center" vertical="center"/>
    </xf>
    <xf numFmtId="0" fontId="25" fillId="10" borderId="80" xfId="0" applyFont="1" applyFill="1" applyBorder="1" applyAlignment="1" applyProtection="1">
      <alignment horizontal="center" vertical="center" wrapText="1" shrinkToFit="1"/>
      <protection locked="0"/>
    </xf>
    <xf numFmtId="0" fontId="25" fillId="0" borderId="54" xfId="0" applyFont="1" applyBorder="1" applyAlignment="1">
      <alignment horizontal="left" vertical="center" wrapText="1" shrinkToFit="1"/>
    </xf>
    <xf numFmtId="0" fontId="28" fillId="0" borderId="55" xfId="0" applyFont="1" applyBorder="1" applyAlignment="1">
      <alignment horizontal="center" vertical="center"/>
    </xf>
    <xf numFmtId="4" fontId="28" fillId="0" borderId="162" xfId="0" applyNumberFormat="1" applyFont="1" applyFill="1" applyBorder="1" applyAlignment="1">
      <alignment horizontal="center" vertical="center"/>
    </xf>
    <xf numFmtId="4" fontId="28" fillId="0" borderId="21" xfId="0" applyNumberFormat="1" applyFont="1" applyFill="1" applyBorder="1" applyAlignment="1">
      <alignment horizontal="center" vertical="center"/>
    </xf>
    <xf numFmtId="0" fontId="28" fillId="0" borderId="21" xfId="0" applyFont="1" applyFill="1" applyBorder="1" applyAlignment="1">
      <alignment horizontal="center" vertical="center"/>
    </xf>
    <xf numFmtId="9" fontId="28" fillId="0" borderId="21" xfId="0" applyNumberFormat="1" applyFont="1" applyFill="1" applyBorder="1" applyAlignment="1">
      <alignment horizontal="center" vertical="center"/>
    </xf>
    <xf numFmtId="0" fontId="0" fillId="0" borderId="21" xfId="0" applyFill="1" applyBorder="1" applyAlignment="1"/>
    <xf numFmtId="0" fontId="25" fillId="0" borderId="144" xfId="0" applyFont="1" applyFill="1" applyBorder="1" applyAlignment="1">
      <alignment horizontal="center" vertical="center" wrapText="1" shrinkToFit="1"/>
    </xf>
    <xf numFmtId="4" fontId="25" fillId="0" borderId="48" xfId="0" applyNumberFormat="1" applyFont="1" applyFill="1" applyBorder="1" applyAlignment="1">
      <alignment horizontal="center" vertical="center"/>
    </xf>
    <xf numFmtId="4" fontId="25" fillId="0" borderId="0" xfId="0" applyNumberFormat="1" applyFont="1" applyFill="1" applyBorder="1" applyAlignment="1">
      <alignment horizontal="center" vertical="center"/>
    </xf>
    <xf numFmtId="0" fontId="25" fillId="0" borderId="57" xfId="0" applyNumberFormat="1" applyFont="1" applyFill="1" applyBorder="1" applyAlignment="1">
      <alignment horizontal="center" vertical="center"/>
    </xf>
    <xf numFmtId="0" fontId="25" fillId="0" borderId="56" xfId="0" applyNumberFormat="1" applyFont="1" applyFill="1" applyBorder="1" applyAlignment="1">
      <alignment horizontal="center" vertical="center"/>
    </xf>
    <xf numFmtId="0" fontId="25" fillId="0" borderId="163" xfId="0" applyNumberFormat="1" applyFont="1" applyFill="1" applyBorder="1" applyAlignment="1">
      <alignment horizontal="center" vertical="center"/>
    </xf>
    <xf numFmtId="0" fontId="25" fillId="10" borderId="102" xfId="0" applyFont="1" applyFill="1" applyBorder="1" applyAlignment="1" applyProtection="1">
      <alignment horizontal="center" vertical="center" wrapText="1" shrinkToFit="1"/>
      <protection locked="0"/>
    </xf>
    <xf numFmtId="0" fontId="25" fillId="0" borderId="103" xfId="0" applyFont="1" applyBorder="1" applyAlignment="1">
      <alignment horizontal="left" vertical="center" wrapText="1" shrinkToFit="1"/>
    </xf>
    <xf numFmtId="0" fontId="28" fillId="0" borderId="104" xfId="0" applyFont="1" applyBorder="1" applyAlignment="1">
      <alignment horizontal="center" vertical="center"/>
    </xf>
    <xf numFmtId="0" fontId="25" fillId="0" borderId="86" xfId="0" applyNumberFormat="1" applyFont="1" applyFill="1" applyBorder="1" applyAlignment="1">
      <alignment horizontal="center" vertical="center"/>
    </xf>
    <xf numFmtId="0" fontId="25" fillId="0" borderId="166" xfId="0" applyFont="1" applyFill="1" applyBorder="1" applyAlignment="1">
      <alignment horizontal="center" vertical="center"/>
    </xf>
    <xf numFmtId="4" fontId="28" fillId="0" borderId="32" xfId="0" applyNumberFormat="1" applyFont="1" applyFill="1" applyBorder="1" applyAlignment="1">
      <alignment horizontal="center" vertical="center"/>
    </xf>
    <xf numFmtId="4" fontId="28" fillId="0" borderId="31" xfId="0" applyNumberFormat="1" applyFont="1" applyFill="1" applyBorder="1" applyAlignment="1">
      <alignment horizontal="center" vertical="center"/>
    </xf>
    <xf numFmtId="0" fontId="28" fillId="0" borderId="31" xfId="0" applyFont="1" applyFill="1" applyBorder="1" applyAlignment="1">
      <alignment horizontal="center" vertical="center"/>
    </xf>
    <xf numFmtId="9" fontId="28" fillId="0" borderId="31" xfId="0" applyNumberFormat="1" applyFont="1" applyFill="1" applyBorder="1" applyAlignment="1">
      <alignment horizontal="center" vertical="center"/>
    </xf>
    <xf numFmtId="0" fontId="0" fillId="0" borderId="31" xfId="0" applyFill="1" applyBorder="1" applyAlignment="1"/>
    <xf numFmtId="0" fontId="25" fillId="0" borderId="30" xfId="0" applyFont="1" applyFill="1" applyBorder="1" applyAlignment="1">
      <alignment horizontal="center" vertical="center" wrapText="1" shrinkToFit="1"/>
    </xf>
    <xf numFmtId="0" fontId="25" fillId="0" borderId="164" xfId="0" applyNumberFormat="1" applyFont="1" applyFill="1" applyBorder="1" applyAlignment="1">
      <alignment horizontal="center" vertical="center"/>
    </xf>
    <xf numFmtId="0" fontId="25" fillId="0" borderId="61" xfId="0" applyFont="1" applyFill="1" applyBorder="1" applyAlignment="1">
      <alignment horizontal="center" vertical="center"/>
    </xf>
    <xf numFmtId="0" fontId="25" fillId="0" borderId="167" xfId="0" applyNumberFormat="1" applyFont="1" applyFill="1" applyBorder="1" applyAlignment="1">
      <alignment horizontal="center" vertical="center"/>
    </xf>
    <xf numFmtId="0" fontId="25" fillId="0" borderId="168" xfId="0" applyNumberFormat="1" applyFont="1" applyFill="1" applyBorder="1" applyAlignment="1">
      <alignment horizontal="center" vertical="center"/>
    </xf>
    <xf numFmtId="0" fontId="25" fillId="0" borderId="169" xfId="0" applyFont="1" applyFill="1" applyBorder="1" applyAlignment="1">
      <alignment horizontal="center" vertical="center"/>
    </xf>
    <xf numFmtId="0" fontId="25" fillId="0" borderId="170" xfId="0" applyNumberFormat="1" applyFont="1" applyFill="1" applyBorder="1" applyAlignment="1">
      <alignment horizontal="center" vertical="center"/>
    </xf>
    <xf numFmtId="0" fontId="25" fillId="0" borderId="171" xfId="0" applyNumberFormat="1" applyFont="1" applyFill="1" applyBorder="1" applyAlignment="1">
      <alignment horizontal="center" vertical="center"/>
    </xf>
    <xf numFmtId="0" fontId="25" fillId="10" borderId="99" xfId="0" applyFont="1" applyFill="1" applyBorder="1" applyAlignment="1" applyProtection="1">
      <alignment horizontal="center" vertical="center" wrapText="1" shrinkToFit="1"/>
      <protection locked="0"/>
    </xf>
    <xf numFmtId="0" fontId="25" fillId="0" borderId="96" xfId="0" applyFont="1" applyBorder="1" applyAlignment="1">
      <alignment horizontal="left" vertical="center" wrapText="1" shrinkToFit="1"/>
    </xf>
    <xf numFmtId="0" fontId="28" fillId="0" borderId="112" xfId="0" applyFont="1" applyBorder="1" applyAlignment="1">
      <alignment horizontal="center" vertical="center"/>
    </xf>
    <xf numFmtId="0" fontId="25" fillId="0" borderId="172" xfId="0" applyFont="1" applyFill="1" applyBorder="1" applyAlignment="1">
      <alignment horizontal="center" vertical="center"/>
    </xf>
    <xf numFmtId="0" fontId="25" fillId="0" borderId="173" xfId="0" applyFont="1" applyFill="1" applyBorder="1" applyAlignment="1">
      <alignment horizontal="center" vertical="center"/>
    </xf>
    <xf numFmtId="168" fontId="25" fillId="0" borderId="57" xfId="0" applyNumberFormat="1" applyFont="1" applyFill="1" applyBorder="1" applyAlignment="1">
      <alignment horizontal="center" vertical="center"/>
    </xf>
    <xf numFmtId="168" fontId="25" fillId="0" borderId="56" xfId="0" applyNumberFormat="1" applyFont="1" applyFill="1" applyBorder="1" applyAlignment="1">
      <alignment horizontal="center" vertical="center"/>
    </xf>
    <xf numFmtId="0" fontId="25" fillId="0" borderId="174" xfId="0" applyNumberFormat="1" applyFont="1" applyFill="1" applyBorder="1" applyAlignment="1">
      <alignment horizontal="center" vertical="center"/>
    </xf>
    <xf numFmtId="168" fontId="25" fillId="0" borderId="155" xfId="0" applyNumberFormat="1" applyFont="1" applyFill="1" applyBorder="1" applyAlignment="1">
      <alignment horizontal="center" vertical="center"/>
    </xf>
    <xf numFmtId="168" fontId="25" fillId="0" borderId="154" xfId="0" applyNumberFormat="1" applyFont="1" applyFill="1" applyBorder="1" applyAlignment="1">
      <alignment horizontal="center" vertical="center"/>
    </xf>
    <xf numFmtId="0" fontId="25" fillId="0" borderId="165" xfId="0" applyNumberFormat="1" applyFont="1" applyFill="1" applyBorder="1" applyAlignment="1">
      <alignment horizontal="center" vertical="center"/>
    </xf>
    <xf numFmtId="0" fontId="25" fillId="0" borderId="175" xfId="0" applyFont="1" applyBorder="1" applyAlignment="1">
      <alignment horizontal="left" vertical="center" wrapText="1" shrinkToFit="1"/>
    </xf>
    <xf numFmtId="0" fontId="28" fillId="0" borderId="176" xfId="0" applyFont="1" applyBorder="1" applyAlignment="1">
      <alignment horizontal="center" vertical="center"/>
    </xf>
    <xf numFmtId="0" fontId="25" fillId="0" borderId="64" xfId="0" applyNumberFormat="1" applyFont="1" applyFill="1" applyBorder="1" applyAlignment="1">
      <alignment horizontal="center" vertical="center"/>
    </xf>
    <xf numFmtId="0" fontId="25" fillId="0" borderId="128" xfId="0" applyFont="1" applyBorder="1" applyAlignment="1">
      <alignment horizontal="left" vertical="center" wrapText="1" shrinkToFit="1"/>
    </xf>
    <xf numFmtId="0" fontId="28" fillId="0" borderId="67" xfId="0" applyFont="1" applyBorder="1" applyAlignment="1">
      <alignment horizontal="center" vertical="center"/>
    </xf>
    <xf numFmtId="0" fontId="25" fillId="0" borderId="142" xfId="0" applyNumberFormat="1" applyFont="1" applyFill="1" applyBorder="1" applyAlignment="1">
      <alignment horizontal="center" vertical="center"/>
    </xf>
    <xf numFmtId="0" fontId="25" fillId="0" borderId="90" xfId="0" applyNumberFormat="1" applyFont="1" applyFill="1" applyBorder="1" applyAlignment="1">
      <alignment horizontal="center" vertical="center"/>
    </xf>
    <xf numFmtId="0" fontId="25" fillId="10" borderId="94" xfId="0" applyFont="1" applyFill="1" applyBorder="1" applyAlignment="1" applyProtection="1">
      <alignment horizontal="center" vertical="center" wrapText="1" shrinkToFit="1"/>
      <protection locked="0"/>
    </xf>
    <xf numFmtId="0" fontId="25" fillId="0" borderId="133" xfId="0" applyFont="1" applyBorder="1" applyAlignment="1">
      <alignment horizontal="left" vertical="center" wrapText="1" shrinkToFit="1"/>
    </xf>
    <xf numFmtId="0" fontId="28" fillId="0" borderId="134" xfId="0" applyFont="1" applyBorder="1" applyAlignment="1">
      <alignment horizontal="center" vertical="center"/>
    </xf>
    <xf numFmtId="168" fontId="25" fillId="0" borderId="177" xfId="0" applyNumberFormat="1" applyFont="1" applyFill="1" applyBorder="1" applyAlignment="1">
      <alignment horizontal="center" vertical="center"/>
    </xf>
    <xf numFmtId="0" fontId="25" fillId="0" borderId="95" xfId="0" applyNumberFormat="1" applyFont="1" applyFill="1" applyBorder="1" applyAlignment="1">
      <alignment horizontal="center" vertical="center"/>
    </xf>
    <xf numFmtId="168" fontId="25" fillId="0" borderId="178" xfId="0" applyNumberFormat="1" applyFont="1" applyFill="1" applyBorder="1" applyAlignment="1">
      <alignment horizontal="center" vertical="center"/>
    </xf>
    <xf numFmtId="168" fontId="25" fillId="0" borderId="179" xfId="0" applyNumberFormat="1" applyFont="1" applyFill="1" applyBorder="1" applyAlignment="1">
      <alignment horizontal="center" vertical="center"/>
    </xf>
    <xf numFmtId="0" fontId="25" fillId="0" borderId="137" xfId="0" applyFont="1" applyBorder="1" applyAlignment="1">
      <alignment horizontal="left" vertical="center" wrapText="1" shrinkToFit="1"/>
    </xf>
    <xf numFmtId="0" fontId="28" fillId="0" borderId="98" xfId="0" applyFont="1" applyBorder="1" applyAlignment="1">
      <alignment horizontal="center" vertical="center"/>
    </xf>
    <xf numFmtId="168" fontId="25" fillId="0" borderId="180" xfId="0" applyNumberFormat="1" applyFont="1" applyFill="1" applyBorder="1" applyAlignment="1">
      <alignment horizontal="center" vertical="center"/>
    </xf>
    <xf numFmtId="0" fontId="25" fillId="0" borderId="50" xfId="0" applyNumberFormat="1" applyFont="1" applyFill="1" applyBorder="1" applyAlignment="1">
      <alignment horizontal="center" vertical="center"/>
    </xf>
    <xf numFmtId="0" fontId="25" fillId="0" borderId="87" xfId="0" applyNumberFormat="1" applyFont="1" applyFill="1" applyBorder="1" applyAlignment="1">
      <alignment horizontal="center" vertical="center"/>
    </xf>
    <xf numFmtId="0" fontId="25" fillId="0" borderId="129" xfId="0" applyNumberFormat="1" applyFont="1" applyFill="1" applyBorder="1" applyAlignment="1">
      <alignment horizontal="center" vertical="center"/>
    </xf>
    <xf numFmtId="168" fontId="25" fillId="0" borderId="181" xfId="0" applyNumberFormat="1" applyFont="1" applyFill="1" applyBorder="1" applyAlignment="1">
      <alignment horizontal="center" vertical="center"/>
    </xf>
    <xf numFmtId="168" fontId="25" fillId="0" borderId="182" xfId="0" applyNumberFormat="1" applyFont="1" applyFill="1" applyBorder="1" applyAlignment="1">
      <alignment horizontal="center" vertical="center"/>
    </xf>
    <xf numFmtId="0" fontId="25" fillId="0" borderId="183" xfId="0" applyNumberFormat="1" applyFont="1" applyFill="1" applyBorder="1" applyAlignment="1">
      <alignment horizontal="center" vertical="center"/>
    </xf>
    <xf numFmtId="0" fontId="25" fillId="0" borderId="138" xfId="0" applyNumberFormat="1" applyFont="1" applyFill="1" applyBorder="1" applyAlignment="1">
      <alignment horizontal="center" vertical="center"/>
    </xf>
    <xf numFmtId="168" fontId="25" fillId="0" borderId="184" xfId="0" applyNumberFormat="1" applyFont="1" applyFill="1" applyBorder="1" applyAlignment="1">
      <alignment horizontal="center" vertical="center"/>
    </xf>
    <xf numFmtId="0" fontId="25" fillId="0" borderId="77" xfId="0" applyNumberFormat="1" applyFont="1" applyFill="1" applyBorder="1" applyAlignment="1">
      <alignment horizontal="center" vertical="center"/>
    </xf>
    <xf numFmtId="0" fontId="25" fillId="0" borderId="143" xfId="0" applyFont="1" applyBorder="1" applyAlignment="1">
      <alignment horizontal="left" vertical="center" wrapText="1" shrinkToFit="1"/>
    </xf>
    <xf numFmtId="0" fontId="28" fillId="0" borderId="120" xfId="0" applyFont="1" applyBorder="1" applyAlignment="1">
      <alignment horizontal="center" vertical="center"/>
    </xf>
    <xf numFmtId="0" fontId="25" fillId="0" borderId="162" xfId="0" applyFont="1" applyBorder="1" applyAlignment="1">
      <alignment horizontal="center" vertical="center" textRotation="90" wrapText="1"/>
    </xf>
    <xf numFmtId="0" fontId="25" fillId="0" borderId="21" xfId="0" applyFont="1" applyBorder="1" applyAlignment="1">
      <alignment horizontal="center" vertical="center" textRotation="90" wrapText="1"/>
    </xf>
    <xf numFmtId="0" fontId="28" fillId="0" borderId="21" xfId="0" applyFont="1" applyFill="1" applyBorder="1" applyAlignment="1">
      <alignment horizontal="center" vertical="center" textRotation="90" wrapText="1"/>
    </xf>
    <xf numFmtId="0" fontId="28" fillId="0" borderId="21" xfId="0" applyFont="1" applyBorder="1" applyAlignment="1">
      <alignment horizontal="center" vertical="center"/>
    </xf>
    <xf numFmtId="0" fontId="25" fillId="0" borderId="21" xfId="0" applyFont="1" applyBorder="1" applyAlignment="1">
      <alignment horizontal="center" vertical="center" wrapText="1"/>
    </xf>
    <xf numFmtId="0" fontId="25" fillId="0" borderId="144" xfId="0" applyFont="1" applyBorder="1" applyAlignment="1">
      <alignment horizontal="center" vertical="center" wrapText="1"/>
    </xf>
    <xf numFmtId="0" fontId="23" fillId="0" borderId="4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10" fontId="30" fillId="0" borderId="48" xfId="0" applyNumberFormat="1" applyFont="1" applyFill="1" applyBorder="1" applyAlignment="1">
      <alignment horizontal="center" vertical="center"/>
    </xf>
    <xf numFmtId="10" fontId="30" fillId="0" borderId="0" xfId="0" applyNumberFormat="1" applyFont="1" applyFill="1" applyBorder="1" applyAlignment="1">
      <alignment horizontal="center" vertical="center"/>
    </xf>
    <xf numFmtId="0" fontId="25" fillId="0" borderId="48" xfId="0" applyFont="1" applyFill="1" applyBorder="1" applyAlignment="1" applyProtection="1">
      <alignment horizontal="center" vertical="center" textRotation="90" wrapText="1"/>
      <protection locked="0"/>
    </xf>
    <xf numFmtId="0" fontId="25" fillId="0" borderId="0" xfId="0" applyFont="1" applyFill="1" applyBorder="1" applyAlignment="1" applyProtection="1">
      <alignment horizontal="center" vertical="center" textRotation="90" wrapText="1"/>
      <protection locked="0"/>
    </xf>
    <xf numFmtId="10" fontId="23" fillId="0" borderId="48" xfId="0" applyNumberFormat="1" applyFont="1" applyFill="1" applyBorder="1" applyAlignment="1">
      <alignment horizontal="center" vertical="center"/>
    </xf>
    <xf numFmtId="10" fontId="23" fillId="0" borderId="0"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wrapText="1"/>
    </xf>
    <xf numFmtId="49" fontId="23" fillId="0" borderId="0" xfId="0" applyNumberFormat="1" applyFont="1" applyFill="1" applyBorder="1" applyAlignment="1">
      <alignment horizontal="left" vertical="center" wrapText="1"/>
    </xf>
    <xf numFmtId="4" fontId="23" fillId="0" borderId="48" xfId="0" applyNumberFormat="1" applyFont="1" applyFill="1" applyBorder="1" applyAlignment="1" applyProtection="1">
      <alignment horizontal="center" vertical="center" textRotation="90" wrapText="1"/>
      <protection locked="0"/>
    </xf>
    <xf numFmtId="4" fontId="23" fillId="0" borderId="0" xfId="0" applyNumberFormat="1" applyFont="1" applyFill="1" applyBorder="1" applyAlignment="1" applyProtection="1">
      <alignment horizontal="center" vertical="center" textRotation="90" wrapText="1"/>
      <protection locked="0"/>
    </xf>
    <xf numFmtId="0" fontId="23" fillId="0" borderId="0" xfId="0" applyNumberFormat="1" applyFont="1" applyFill="1" applyBorder="1" applyAlignment="1">
      <alignment horizontal="left" vertical="center" wrapText="1"/>
    </xf>
    <xf numFmtId="0" fontId="23" fillId="0" borderId="13" xfId="0" applyFont="1" applyBorder="1" applyAlignment="1">
      <alignment horizontal="center" vertical="center" textRotation="90" wrapText="1"/>
    </xf>
    <xf numFmtId="0" fontId="23" fillId="0" borderId="7" xfId="0" applyFont="1" applyBorder="1" applyAlignment="1">
      <alignment horizontal="center" vertical="center" textRotation="90" wrapText="1"/>
    </xf>
    <xf numFmtId="0" fontId="0" fillId="0" borderId="17" xfId="0" applyFill="1" applyBorder="1" applyAlignment="1" applyProtection="1">
      <alignment horizontal="right" vertical="center"/>
    </xf>
    <xf numFmtId="0" fontId="0" fillId="0" borderId="35" xfId="0" applyFill="1" applyBorder="1" applyAlignment="1" applyProtection="1">
      <alignment horizontal="right" vertical="center"/>
    </xf>
    <xf numFmtId="0" fontId="1" fillId="0" borderId="35" xfId="0" applyFont="1" applyFill="1" applyBorder="1" applyAlignment="1" applyProtection="1">
      <alignment horizontal="right" vertical="center"/>
    </xf>
    <xf numFmtId="0" fontId="1" fillId="0" borderId="35" xfId="0" applyFont="1" applyFill="1" applyBorder="1" applyProtection="1"/>
    <xf numFmtId="167" fontId="0" fillId="0" borderId="35" xfId="0" applyNumberFormat="1" applyFill="1" applyBorder="1" applyAlignment="1" applyProtection="1">
      <alignment horizontal="left" vertical="center"/>
    </xf>
    <xf numFmtId="0" fontId="0" fillId="0" borderId="0" xfId="0" applyFill="1" applyBorder="1" applyProtection="1"/>
    <xf numFmtId="0" fontId="0" fillId="0" borderId="0" xfId="0" applyFill="1" applyBorder="1" applyAlignment="1" applyProtection="1">
      <alignment horizontal="center" vertical="center"/>
    </xf>
    <xf numFmtId="0" fontId="20" fillId="0" borderId="0" xfId="0" applyFont="1" applyFill="1" applyBorder="1" applyAlignment="1">
      <alignment horizontal="center" vertical="center"/>
    </xf>
    <xf numFmtId="0" fontId="0" fillId="0" borderId="0" xfId="0" applyFill="1" applyBorder="1" applyAlignment="1">
      <alignment horizontal="left" vertical="center"/>
    </xf>
    <xf numFmtId="0" fontId="1" fillId="0" borderId="0" xfId="0" applyFont="1"/>
    <xf numFmtId="166" fontId="0" fillId="0" borderId="2" xfId="0" applyNumberFormat="1" applyFill="1" applyBorder="1" applyAlignment="1">
      <alignment vertical="center"/>
    </xf>
    <xf numFmtId="166" fontId="0" fillId="0" borderId="2" xfId="0" applyNumberFormat="1" applyBorder="1" applyAlignment="1">
      <alignment vertical="center"/>
    </xf>
    <xf numFmtId="166" fontId="1" fillId="0" borderId="0" xfId="0" applyNumberFormat="1" applyFont="1" applyFill="1" applyBorder="1" applyAlignment="1">
      <alignment horizontal="center" vertical="center"/>
    </xf>
    <xf numFmtId="166" fontId="0" fillId="0" borderId="0" xfId="0" applyNumberFormat="1" applyFill="1" applyBorder="1" applyAlignment="1">
      <alignment horizontal="center" vertical="center"/>
    </xf>
    <xf numFmtId="166" fontId="0" fillId="0" borderId="2" xfId="0" applyNumberFormat="1" applyFill="1" applyBorder="1" applyAlignment="1">
      <alignment horizontal="center" vertical="center"/>
    </xf>
    <xf numFmtId="0" fontId="1" fillId="0" borderId="7" xfId="0" applyFont="1" applyBorder="1" applyAlignment="1">
      <alignment vertical="center"/>
    </xf>
    <xf numFmtId="0" fontId="1" fillId="0" borderId="2" xfId="0" applyFont="1" applyBorder="1" applyAlignment="1">
      <alignment horizontal="center"/>
    </xf>
    <xf numFmtId="0" fontId="1" fillId="0" borderId="7" xfId="0" applyFont="1" applyBorder="1" applyAlignment="1">
      <alignment wrapText="1"/>
    </xf>
    <xf numFmtId="166" fontId="0" fillId="0" borderId="0" xfId="0" applyNumberFormat="1" applyFill="1" applyBorder="1" applyAlignment="1">
      <alignment horizontal="center"/>
    </xf>
    <xf numFmtId="166" fontId="0" fillId="0" borderId="2" xfId="0" applyNumberFormat="1" applyFill="1" applyBorder="1" applyAlignment="1">
      <alignment horizontal="center"/>
    </xf>
    <xf numFmtId="0" fontId="0" fillId="0" borderId="2" xfId="0" applyBorder="1"/>
    <xf numFmtId="0" fontId="0" fillId="0" borderId="2" xfId="0"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43" fontId="3" fillId="10" borderId="2" xfId="0" applyNumberFormat="1" applyFont="1" applyFill="1" applyBorder="1" applyAlignment="1">
      <alignment horizontal="center"/>
    </xf>
    <xf numFmtId="44" fontId="0" fillId="0" borderId="0" xfId="0" applyNumberFormat="1"/>
    <xf numFmtId="0" fontId="13" fillId="0" borderId="0" xfId="0" applyFont="1" applyFill="1" applyBorder="1" applyAlignment="1">
      <alignment horizontal="center"/>
    </xf>
    <xf numFmtId="0" fontId="18" fillId="10" borderId="2" xfId="0" applyFont="1" applyFill="1" applyBorder="1" applyAlignment="1" applyProtection="1">
      <protection locked="0"/>
    </xf>
    <xf numFmtId="164" fontId="18" fillId="4" borderId="2" xfId="9" applyNumberFormat="1" applyFont="1" applyFill="1" applyBorder="1" applyAlignment="1">
      <alignment horizontal="center" vertical="center" wrapText="1"/>
    </xf>
    <xf numFmtId="164" fontId="18" fillId="4" borderId="14" xfId="9" applyNumberFormat="1" applyFont="1" applyFill="1" applyBorder="1" applyAlignment="1">
      <alignment horizontal="center" vertical="center" wrapText="1"/>
    </xf>
    <xf numFmtId="0" fontId="0" fillId="8" borderId="2" xfId="0" applyFill="1" applyBorder="1" applyAlignment="1">
      <alignment horizontal="center" vertical="center"/>
    </xf>
    <xf numFmtId="43" fontId="5" fillId="10" borderId="0" xfId="0" applyNumberFormat="1" applyFont="1" applyFill="1" applyBorder="1" applyAlignment="1" applyProtection="1">
      <alignment horizontal="center"/>
      <protection locked="0"/>
    </xf>
    <xf numFmtId="43" fontId="5" fillId="10" borderId="1" xfId="0" applyNumberFormat="1" applyFont="1" applyFill="1" applyBorder="1" applyAlignment="1" applyProtection="1">
      <alignment horizontal="center"/>
      <protection locked="0"/>
    </xf>
    <xf numFmtId="164" fontId="5" fillId="11" borderId="16" xfId="9" applyFont="1" applyFill="1" applyBorder="1" applyAlignment="1" applyProtection="1">
      <alignment horizontal="center"/>
      <protection locked="0"/>
    </xf>
    <xf numFmtId="43" fontId="5" fillId="10" borderId="26" xfId="0" applyNumberFormat="1" applyFont="1" applyFill="1" applyBorder="1" applyAlignment="1" applyProtection="1">
      <alignment horizontal="center"/>
      <protection locked="0"/>
    </xf>
    <xf numFmtId="0" fontId="3" fillId="10" borderId="0" xfId="0" applyFont="1" applyFill="1" applyBorder="1" applyAlignment="1" applyProtection="1">
      <alignment horizontal="center" vertical="center" wrapText="1"/>
      <protection locked="0"/>
    </xf>
    <xf numFmtId="43" fontId="3" fillId="10" borderId="2" xfId="0" applyNumberFormat="1" applyFont="1" applyFill="1" applyBorder="1" applyAlignment="1" applyProtection="1">
      <alignment horizontal="center"/>
      <protection locked="0"/>
    </xf>
    <xf numFmtId="0" fontId="9" fillId="0" borderId="0" xfId="0" applyFont="1" applyFill="1" applyAlignment="1">
      <alignment horizontal="center" vertical="center" wrapText="1"/>
    </xf>
    <xf numFmtId="0" fontId="23" fillId="0" borderId="2" xfId="0" applyFont="1" applyFill="1" applyBorder="1" applyAlignment="1" applyProtection="1">
      <alignment horizontal="center" vertical="center"/>
      <protection hidden="1"/>
    </xf>
    <xf numFmtId="0" fontId="23" fillId="0" borderId="6" xfId="0" applyFont="1" applyFill="1" applyBorder="1" applyAlignment="1" applyProtection="1">
      <alignment horizontal="center" vertical="center"/>
      <protection hidden="1"/>
    </xf>
    <xf numFmtId="0" fontId="23" fillId="0" borderId="2" xfId="0" applyFont="1" applyBorder="1" applyAlignment="1" applyProtection="1">
      <alignment horizontal="center" vertical="center"/>
      <protection hidden="1"/>
    </xf>
    <xf numFmtId="0" fontId="21" fillId="12" borderId="56" xfId="0" applyFont="1" applyFill="1" applyBorder="1" applyAlignment="1" applyProtection="1">
      <alignment horizontal="center" vertical="center"/>
      <protection hidden="1"/>
    </xf>
    <xf numFmtId="0" fontId="23" fillId="12" borderId="9" xfId="0" applyFont="1" applyFill="1" applyBorder="1" applyAlignment="1" applyProtection="1">
      <alignment horizontal="center" vertical="center"/>
      <protection hidden="1"/>
    </xf>
    <xf numFmtId="0" fontId="23" fillId="12" borderId="40" xfId="0" applyFont="1" applyFill="1" applyBorder="1" applyAlignment="1" applyProtection="1">
      <alignment horizontal="center" vertical="center"/>
      <protection hidden="1"/>
    </xf>
    <xf numFmtId="0" fontId="21" fillId="12" borderId="0" xfId="0" applyFont="1" applyFill="1" applyBorder="1" applyAlignment="1" applyProtection="1">
      <alignment horizontal="center" vertical="center"/>
      <protection hidden="1"/>
    </xf>
    <xf numFmtId="0" fontId="23" fillId="12" borderId="31" xfId="0" applyFont="1" applyFill="1" applyBorder="1" applyAlignment="1" applyProtection="1">
      <alignment horizontal="center" vertical="center"/>
      <protection hidden="1"/>
    </xf>
    <xf numFmtId="0" fontId="28" fillId="0" borderId="0" xfId="0" applyFont="1" applyFill="1" applyBorder="1" applyAlignment="1">
      <alignment horizontal="center" vertical="center" textRotation="90" wrapText="1"/>
    </xf>
    <xf numFmtId="0" fontId="23" fillId="0" borderId="0" xfId="0" applyFont="1" applyFill="1" applyBorder="1" applyAlignment="1">
      <alignment horizontal="center" vertical="center"/>
    </xf>
    <xf numFmtId="0" fontId="33" fillId="0" borderId="0"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8" fillId="0" borderId="56" xfId="0" applyFont="1" applyFill="1" applyBorder="1" applyAlignment="1">
      <alignment horizontal="center" vertical="center"/>
    </xf>
    <xf numFmtId="0" fontId="0" fillId="0" borderId="0" xfId="0" applyFill="1" applyBorder="1" applyAlignment="1"/>
    <xf numFmtId="0" fontId="28" fillId="0" borderId="0" xfId="0" applyFont="1" applyFill="1" applyBorder="1" applyAlignment="1">
      <alignment horizontal="center" vertical="center"/>
    </xf>
    <xf numFmtId="0" fontId="28" fillId="3" borderId="11" xfId="0" applyFont="1" applyFill="1" applyBorder="1" applyAlignment="1">
      <alignment horizontal="center" vertical="center"/>
    </xf>
    <xf numFmtId="0" fontId="28" fillId="0" borderId="2" xfId="0" applyFont="1" applyBorder="1" applyAlignment="1">
      <alignment horizontal="center" vertical="center"/>
    </xf>
    <xf numFmtId="0" fontId="21"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 fillId="0" borderId="0" xfId="0" applyFont="1" applyFill="1" applyBorder="1" applyAlignment="1" applyProtection="1">
      <alignment horizontal="left" vertical="top" wrapText="1"/>
      <protection locked="0"/>
    </xf>
    <xf numFmtId="0" fontId="0" fillId="0" borderId="2" xfId="0" applyBorder="1" applyAlignment="1">
      <alignment horizontal="center" vertical="center"/>
    </xf>
    <xf numFmtId="0" fontId="1" fillId="0" borderId="2" xfId="0" applyFont="1" applyBorder="1" applyAlignment="1">
      <alignment horizontal="center" vertical="center" wrapText="1"/>
    </xf>
    <xf numFmtId="0" fontId="36" fillId="0" borderId="0" xfId="0" applyFont="1"/>
    <xf numFmtId="0" fontId="35" fillId="0" borderId="0" xfId="0" applyFont="1"/>
    <xf numFmtId="0" fontId="37" fillId="0" borderId="0" xfId="0" applyFont="1"/>
    <xf numFmtId="0" fontId="0" fillId="4" borderId="0" xfId="0" applyFill="1"/>
    <xf numFmtId="0" fontId="38" fillId="0" borderId="0" xfId="0" applyFont="1"/>
    <xf numFmtId="0" fontId="39" fillId="0" borderId="0" xfId="0" applyFont="1"/>
    <xf numFmtId="0" fontId="35" fillId="14" borderId="0" xfId="0" applyFont="1" applyFill="1"/>
    <xf numFmtId="0" fontId="0" fillId="14" borderId="0" xfId="0" applyFill="1"/>
    <xf numFmtId="0" fontId="11" fillId="3" borderId="0" xfId="0" applyFont="1" applyFill="1" applyBorder="1" applyProtection="1">
      <protection locked="0"/>
    </xf>
    <xf numFmtId="0" fontId="9" fillId="4" borderId="0" xfId="0" applyFont="1" applyFill="1" applyAlignment="1">
      <alignment horizontal="center" vertical="center" wrapText="1"/>
    </xf>
    <xf numFmtId="0" fontId="0" fillId="8" borderId="2" xfId="0" applyFill="1" applyBorder="1" applyAlignment="1">
      <alignment horizontal="center" vertical="center"/>
    </xf>
    <xf numFmtId="0" fontId="9" fillId="0" borderId="1" xfId="0" applyFont="1" applyFill="1" applyBorder="1" applyAlignment="1">
      <alignment horizontal="center" vertical="center" wrapText="1"/>
    </xf>
    <xf numFmtId="0" fontId="5" fillId="9" borderId="0" xfId="0" applyFont="1" applyFill="1" applyBorder="1" applyAlignment="1">
      <alignment horizontal="left" vertical="center"/>
    </xf>
    <xf numFmtId="0" fontId="14" fillId="4" borderId="0" xfId="0" applyFont="1" applyFill="1" applyBorder="1" applyAlignment="1">
      <alignment horizontal="center" vertical="center"/>
    </xf>
    <xf numFmtId="43" fontId="3" fillId="10" borderId="7" xfId="0" applyNumberFormat="1" applyFont="1" applyFill="1" applyBorder="1" applyAlignment="1" applyProtection="1">
      <alignment horizontal="center"/>
      <protection locked="0"/>
    </xf>
    <xf numFmtId="43" fontId="3" fillId="10" borderId="8" xfId="0" applyNumberFormat="1" applyFont="1" applyFill="1" applyBorder="1" applyAlignment="1" applyProtection="1">
      <alignment horizontal="center"/>
      <protection locked="0"/>
    </xf>
    <xf numFmtId="0" fontId="18" fillId="10" borderId="2" xfId="0" applyFont="1" applyFill="1" applyBorder="1" applyAlignment="1" applyProtection="1">
      <alignment horizontal="left"/>
      <protection locked="0"/>
    </xf>
    <xf numFmtId="43" fontId="3" fillId="10" borderId="2" xfId="0" applyNumberFormat="1" applyFont="1" applyFill="1" applyBorder="1" applyAlignment="1" applyProtection="1">
      <alignment horizontal="center"/>
      <protection locked="0"/>
    </xf>
    <xf numFmtId="0" fontId="3" fillId="10" borderId="2" xfId="0" applyFont="1" applyFill="1" applyBorder="1" applyAlignment="1" applyProtection="1">
      <alignment horizontal="center"/>
      <protection locked="0"/>
    </xf>
    <xf numFmtId="0" fontId="5" fillId="11" borderId="2" xfId="0" applyFont="1" applyFill="1" applyBorder="1" applyAlignment="1" applyProtection="1">
      <alignment horizontal="left" vertical="center"/>
      <protection locked="0"/>
    </xf>
    <xf numFmtId="0" fontId="11" fillId="10" borderId="2" xfId="0" applyFont="1" applyFill="1" applyBorder="1" applyAlignment="1" applyProtection="1">
      <alignment horizontal="right"/>
      <protection locked="0"/>
    </xf>
    <xf numFmtId="164" fontId="5" fillId="11" borderId="2" xfId="9" applyFont="1" applyFill="1" applyBorder="1" applyAlignment="1" applyProtection="1">
      <alignment horizontal="center" vertical="center"/>
      <protection locked="0"/>
    </xf>
    <xf numFmtId="0" fontId="18" fillId="10" borderId="7" xfId="0" applyFont="1" applyFill="1" applyBorder="1" applyAlignment="1" applyProtection="1">
      <alignment horizontal="left"/>
      <protection locked="0"/>
    </xf>
    <xf numFmtId="0" fontId="18" fillId="10" borderId="9" xfId="0" applyFont="1" applyFill="1" applyBorder="1" applyAlignment="1" applyProtection="1">
      <alignment horizontal="left"/>
      <protection locked="0"/>
    </xf>
    <xf numFmtId="0" fontId="18" fillId="10" borderId="8" xfId="0" applyFont="1" applyFill="1" applyBorder="1" applyAlignment="1" applyProtection="1">
      <alignment horizontal="left"/>
      <protection locked="0"/>
    </xf>
    <xf numFmtId="0" fontId="10" fillId="10" borderId="2" xfId="0" applyFont="1" applyFill="1" applyBorder="1" applyAlignment="1" applyProtection="1">
      <alignment horizontal="left"/>
      <protection locked="0"/>
    </xf>
    <xf numFmtId="43" fontId="5" fillId="10" borderId="26" xfId="0" applyNumberFormat="1" applyFont="1" applyFill="1" applyBorder="1" applyAlignment="1" applyProtection="1">
      <alignment horizontal="center"/>
      <protection locked="0"/>
    </xf>
    <xf numFmtId="0" fontId="5" fillId="10" borderId="0" xfId="0" applyFont="1" applyFill="1" applyBorder="1" applyAlignment="1" applyProtection="1">
      <alignment horizontal="left" vertical="center"/>
      <protection locked="0"/>
    </xf>
    <xf numFmtId="0" fontId="5" fillId="10" borderId="16" xfId="0" applyFont="1" applyFill="1" applyBorder="1" applyAlignment="1" applyProtection="1">
      <alignment horizontal="right"/>
      <protection locked="0"/>
    </xf>
    <xf numFmtId="164" fontId="5" fillId="11" borderId="16" xfId="9" applyFont="1" applyFill="1" applyBorder="1" applyAlignment="1" applyProtection="1">
      <alignment horizontal="center"/>
      <protection locked="0"/>
    </xf>
    <xf numFmtId="0" fontId="5" fillId="10" borderId="2" xfId="0" applyFont="1" applyFill="1" applyBorder="1" applyAlignment="1" applyProtection="1">
      <alignment horizontal="right"/>
      <protection locked="0"/>
    </xf>
    <xf numFmtId="0" fontId="3" fillId="10" borderId="0" xfId="0" applyFont="1" applyFill="1" applyBorder="1" applyAlignment="1" applyProtection="1">
      <alignment horizontal="center" vertical="center" wrapText="1"/>
      <protection locked="0"/>
    </xf>
    <xf numFmtId="43" fontId="5" fillId="10" borderId="0" xfId="0" applyNumberFormat="1" applyFont="1" applyFill="1" applyBorder="1" applyAlignment="1" applyProtection="1">
      <alignment horizontal="center"/>
      <protection locked="0"/>
    </xf>
    <xf numFmtId="43" fontId="5" fillId="10" borderId="1" xfId="0" applyNumberFormat="1" applyFont="1" applyFill="1" applyBorder="1" applyAlignment="1" applyProtection="1">
      <alignment horizontal="center"/>
      <protection locked="0"/>
    </xf>
    <xf numFmtId="0" fontId="22" fillId="11" borderId="37" xfId="0" applyFont="1" applyFill="1" applyBorder="1" applyAlignment="1" applyProtection="1">
      <alignment horizontal="center" vertical="center"/>
      <protection hidden="1"/>
    </xf>
    <xf numFmtId="0" fontId="22" fillId="11" borderId="36" xfId="0" applyFont="1" applyFill="1" applyBorder="1" applyAlignment="1" applyProtection="1">
      <alignment horizontal="center" vertical="center"/>
      <protection hidden="1"/>
    </xf>
    <xf numFmtId="0" fontId="10" fillId="11" borderId="36" xfId="0" applyFont="1" applyFill="1" applyBorder="1" applyAlignment="1" applyProtection="1">
      <alignment horizontal="center" vertical="center"/>
      <protection hidden="1"/>
    </xf>
    <xf numFmtId="4" fontId="22" fillId="11" borderId="30" xfId="0" applyNumberFormat="1" applyFont="1" applyFill="1" applyBorder="1" applyAlignment="1" applyProtection="1">
      <alignment horizontal="center" vertical="center"/>
      <protection hidden="1"/>
    </xf>
    <xf numFmtId="4" fontId="22" fillId="11" borderId="31" xfId="0" applyNumberFormat="1" applyFont="1" applyFill="1" applyBorder="1" applyAlignment="1" applyProtection="1">
      <alignment horizontal="center" vertical="center"/>
      <protection hidden="1"/>
    </xf>
    <xf numFmtId="0" fontId="22" fillId="11" borderId="31" xfId="0" applyFont="1" applyFill="1"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21" fillId="0" borderId="28" xfId="0" applyFont="1" applyFill="1" applyBorder="1" applyAlignment="1">
      <alignment horizontal="left" vertical="top" wrapText="1"/>
    </xf>
    <xf numFmtId="0" fontId="21" fillId="0" borderId="35" xfId="0" applyFont="1" applyFill="1" applyBorder="1" applyAlignment="1">
      <alignment horizontal="left" vertical="top" wrapText="1"/>
    </xf>
    <xf numFmtId="0" fontId="0" fillId="0" borderId="35" xfId="0" applyBorder="1" applyAlignment="1">
      <alignment horizontal="left" vertical="top" wrapText="1"/>
    </xf>
    <xf numFmtId="0" fontId="0" fillId="0" borderId="29" xfId="0" applyBorder="1" applyAlignment="1">
      <alignment horizontal="left" vertical="top" wrapText="1"/>
    </xf>
    <xf numFmtId="0" fontId="20" fillId="10" borderId="9" xfId="0" applyFont="1" applyFill="1" applyBorder="1" applyAlignment="1" applyProtection="1">
      <alignment horizontal="left" vertical="top" wrapText="1"/>
      <protection locked="0"/>
    </xf>
    <xf numFmtId="0" fontId="1" fillId="10" borderId="9" xfId="0" applyFont="1" applyFill="1" applyBorder="1" applyAlignment="1" applyProtection="1">
      <alignment horizontal="left" vertical="top" wrapText="1"/>
      <protection locked="0"/>
    </xf>
    <xf numFmtId="0" fontId="0" fillId="0" borderId="9" xfId="0" applyBorder="1" applyAlignment="1">
      <alignment horizontal="left" vertical="top" wrapText="1"/>
    </xf>
    <xf numFmtId="0" fontId="23" fillId="12" borderId="30" xfId="0" applyFont="1" applyFill="1" applyBorder="1" applyAlignment="1" applyProtection="1">
      <alignment horizontal="center" vertical="center"/>
      <protection hidden="1"/>
    </xf>
    <xf numFmtId="0" fontId="23" fillId="12" borderId="31" xfId="0" applyFont="1" applyFill="1" applyBorder="1" applyAlignment="1" applyProtection="1">
      <alignment horizontal="center" vertical="center"/>
      <protection hidden="1"/>
    </xf>
    <xf numFmtId="0" fontId="23" fillId="12" borderId="32" xfId="0" applyFont="1" applyFill="1" applyBorder="1" applyAlignment="1" applyProtection="1">
      <alignment horizontal="center" vertical="center"/>
      <protection hidden="1"/>
    </xf>
    <xf numFmtId="4" fontId="23" fillId="12" borderId="30" xfId="0" applyNumberFormat="1" applyFont="1" applyFill="1" applyBorder="1" applyAlignment="1" applyProtection="1">
      <alignment horizontal="center" vertical="center"/>
      <protection hidden="1"/>
    </xf>
    <xf numFmtId="4" fontId="23" fillId="12" borderId="31" xfId="0" applyNumberFormat="1" applyFont="1" applyFill="1" applyBorder="1" applyAlignment="1" applyProtection="1">
      <alignment horizontal="center" vertical="center"/>
      <protection hidden="1"/>
    </xf>
    <xf numFmtId="0" fontId="23" fillId="12" borderId="30" xfId="0" applyFont="1" applyFill="1" applyBorder="1" applyAlignment="1" applyProtection="1">
      <alignment horizontal="center" vertical="center" wrapText="1" shrinkToFit="1"/>
      <protection hidden="1"/>
    </xf>
    <xf numFmtId="0" fontId="4" fillId="12" borderId="31" xfId="0" applyFont="1" applyFill="1" applyBorder="1" applyAlignment="1" applyProtection="1">
      <protection hidden="1"/>
    </xf>
    <xf numFmtId="0" fontId="1" fillId="12" borderId="31" xfId="0" applyFont="1" applyFill="1" applyBorder="1" applyAlignment="1" applyProtection="1">
      <protection hidden="1"/>
    </xf>
    <xf numFmtId="0" fontId="1" fillId="12" borderId="39" xfId="0" applyFont="1" applyFill="1" applyBorder="1" applyAlignment="1" applyProtection="1">
      <protection hidden="1"/>
    </xf>
    <xf numFmtId="0" fontId="23" fillId="12" borderId="43" xfId="0" applyFont="1" applyFill="1" applyBorder="1" applyAlignment="1" applyProtection="1">
      <alignment horizontal="center" vertical="center"/>
      <protection hidden="1"/>
    </xf>
    <xf numFmtId="0" fontId="23" fillId="12" borderId="35" xfId="0" applyFont="1" applyFill="1" applyBorder="1" applyAlignment="1" applyProtection="1">
      <alignment horizontal="center" vertical="center"/>
      <protection hidden="1"/>
    </xf>
    <xf numFmtId="0" fontId="23" fillId="12" borderId="17" xfId="0" applyFont="1" applyFill="1" applyBorder="1" applyAlignment="1" applyProtection="1">
      <alignment horizontal="center" vertical="center"/>
      <protection hidden="1"/>
    </xf>
    <xf numFmtId="4" fontId="23" fillId="12" borderId="43" xfId="0" applyNumberFormat="1" applyFont="1" applyFill="1" applyBorder="1" applyAlignment="1" applyProtection="1">
      <alignment horizontal="center" vertical="center"/>
      <protection hidden="1"/>
    </xf>
    <xf numFmtId="4" fontId="23" fillId="12" borderId="35" xfId="0" applyNumberFormat="1" applyFont="1" applyFill="1"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23" fillId="12" borderId="42" xfId="0" applyFont="1" applyFill="1" applyBorder="1" applyAlignment="1" applyProtection="1">
      <alignment horizontal="center" vertical="center"/>
      <protection hidden="1"/>
    </xf>
    <xf numFmtId="0" fontId="23" fillId="12" borderId="9" xfId="0" applyFont="1" applyFill="1" applyBorder="1" applyAlignment="1" applyProtection="1">
      <alignment horizontal="center" vertical="center"/>
      <protection hidden="1"/>
    </xf>
    <xf numFmtId="0" fontId="23" fillId="12" borderId="18" xfId="0" applyFont="1" applyFill="1" applyBorder="1" applyAlignment="1" applyProtection="1">
      <alignment horizontal="center" vertical="center"/>
      <protection hidden="1"/>
    </xf>
    <xf numFmtId="4" fontId="23" fillId="12" borderId="42" xfId="0" applyNumberFormat="1" applyFont="1" applyFill="1" applyBorder="1" applyAlignment="1" applyProtection="1">
      <alignment horizontal="center" vertical="center"/>
      <protection hidden="1"/>
    </xf>
    <xf numFmtId="4" fontId="23" fillId="12" borderId="9" xfId="0" applyNumberFormat="1" applyFont="1" applyFill="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23" fillId="12" borderId="41" xfId="0" applyFont="1" applyFill="1" applyBorder="1" applyAlignment="1" applyProtection="1">
      <alignment horizontal="center" vertical="center"/>
      <protection hidden="1"/>
    </xf>
    <xf numFmtId="0" fontId="23" fillId="12" borderId="40" xfId="0" applyFont="1" applyFill="1" applyBorder="1" applyAlignment="1" applyProtection="1">
      <alignment horizontal="center" vertical="center"/>
      <protection hidden="1"/>
    </xf>
    <xf numFmtId="0" fontId="23" fillId="12" borderId="19" xfId="0" applyFont="1" applyFill="1" applyBorder="1" applyAlignment="1" applyProtection="1">
      <alignment horizontal="center" vertical="center"/>
      <protection hidden="1"/>
    </xf>
    <xf numFmtId="4" fontId="23" fillId="12" borderId="41" xfId="0" applyNumberFormat="1" applyFont="1" applyFill="1" applyBorder="1" applyAlignment="1" applyProtection="1">
      <alignment horizontal="center" vertical="center"/>
      <protection hidden="1"/>
    </xf>
    <xf numFmtId="4" fontId="23" fillId="12" borderId="40" xfId="0" applyNumberFormat="1" applyFont="1" applyFill="1"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19" xfId="0" applyBorder="1" applyAlignment="1" applyProtection="1">
      <alignment horizontal="center" vertical="center"/>
      <protection hidden="1"/>
    </xf>
    <xf numFmtId="0" fontId="21" fillId="12" borderId="49" xfId="0" applyFont="1" applyFill="1" applyBorder="1" applyAlignment="1" applyProtection="1">
      <alignment horizontal="center" vertical="center"/>
      <protection hidden="1"/>
    </xf>
    <xf numFmtId="0" fontId="21" fillId="12" borderId="0" xfId="0" applyFont="1" applyFill="1" applyBorder="1" applyAlignment="1" applyProtection="1">
      <alignment horizontal="center" vertical="center"/>
      <protection hidden="1"/>
    </xf>
    <xf numFmtId="0" fontId="21" fillId="12" borderId="48" xfId="0" applyFont="1" applyFill="1" applyBorder="1" applyAlignment="1" applyProtection="1">
      <alignment horizontal="center" vertical="center"/>
      <protection hidden="1"/>
    </xf>
    <xf numFmtId="4" fontId="24" fillId="12" borderId="52" xfId="0" applyNumberFormat="1" applyFont="1" applyFill="1" applyBorder="1" applyAlignment="1" applyProtection="1">
      <alignment horizontal="center" vertical="center"/>
      <protection hidden="1"/>
    </xf>
    <xf numFmtId="4" fontId="24" fillId="12" borderId="51" xfId="0" applyNumberFormat="1" applyFont="1" applyFill="1"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4" fontId="24" fillId="12" borderId="47" xfId="0" applyNumberFormat="1" applyFont="1" applyFill="1" applyBorder="1" applyAlignment="1" applyProtection="1">
      <alignment horizontal="center" vertical="center"/>
      <protection hidden="1"/>
    </xf>
    <xf numFmtId="4" fontId="24" fillId="12" borderId="46" xfId="0" applyNumberFormat="1" applyFont="1" applyFill="1" applyBorder="1" applyAlignment="1" applyProtection="1">
      <alignment horizontal="center" vertical="center"/>
      <protection hidden="1"/>
    </xf>
    <xf numFmtId="0" fontId="24" fillId="12" borderId="46" xfId="0" applyFont="1" applyFill="1"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23" fillId="13" borderId="41" xfId="0" applyFont="1" applyFill="1" applyBorder="1" applyAlignment="1" applyProtection="1">
      <alignment horizontal="center" vertical="center" wrapText="1" shrinkToFit="1"/>
      <protection hidden="1"/>
    </xf>
    <xf numFmtId="0" fontId="4" fillId="0" borderId="40" xfId="0" applyFont="1" applyBorder="1" applyAlignment="1" applyProtection="1">
      <protection hidden="1"/>
    </xf>
    <xf numFmtId="0" fontId="4" fillId="0" borderId="60" xfId="0" applyFont="1" applyBorder="1" applyAlignment="1" applyProtection="1">
      <protection hidden="1"/>
    </xf>
    <xf numFmtId="4" fontId="23" fillId="13" borderId="59" xfId="0" applyNumberFormat="1" applyFont="1" applyFill="1" applyBorder="1" applyAlignment="1" applyProtection="1">
      <alignment horizontal="center" vertical="center"/>
      <protection hidden="1"/>
    </xf>
    <xf numFmtId="4" fontId="23" fillId="13" borderId="40" xfId="0" applyNumberFormat="1" applyFont="1" applyFill="1" applyBorder="1" applyAlignment="1" applyProtection="1">
      <alignment horizontal="center" vertical="center"/>
      <protection hidden="1"/>
    </xf>
    <xf numFmtId="0" fontId="21" fillId="12" borderId="58" xfId="0" applyFont="1" applyFill="1" applyBorder="1" applyAlignment="1" applyProtection="1">
      <alignment horizontal="center" vertical="center"/>
      <protection hidden="1"/>
    </xf>
    <xf numFmtId="0" fontId="21" fillId="12" borderId="56" xfId="0" applyFont="1" applyFill="1" applyBorder="1" applyAlignment="1" applyProtection="1">
      <alignment horizontal="center" vertical="center"/>
      <protection hidden="1"/>
    </xf>
    <xf numFmtId="0" fontId="21" fillId="12" borderId="57" xfId="0" applyFont="1" applyFill="1" applyBorder="1" applyAlignment="1" applyProtection="1">
      <alignment horizontal="center" vertical="center"/>
      <protection hidden="1"/>
    </xf>
    <xf numFmtId="4" fontId="24" fillId="12" borderId="55" xfId="0" applyNumberFormat="1" applyFont="1" applyFill="1" applyBorder="1" applyAlignment="1" applyProtection="1">
      <alignment horizontal="center" vertical="center"/>
      <protection hidden="1"/>
    </xf>
    <xf numFmtId="4" fontId="24" fillId="12" borderId="54" xfId="0" applyNumberFormat="1" applyFont="1" applyFill="1" applyBorder="1" applyAlignment="1" applyProtection="1">
      <alignment horizontal="center" vertical="center"/>
      <protection hidden="1"/>
    </xf>
    <xf numFmtId="0" fontId="24" fillId="12" borderId="54" xfId="0" applyFont="1" applyFill="1"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53" xfId="0" applyBorder="1" applyAlignment="1" applyProtection="1">
      <alignment horizontal="center" vertical="center"/>
      <protection hidden="1"/>
    </xf>
    <xf numFmtId="4" fontId="24" fillId="0" borderId="7" xfId="0" applyNumberFormat="1"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25" fillId="3" borderId="10" xfId="0" applyFont="1" applyFill="1" applyBorder="1" applyAlignment="1" applyProtection="1">
      <alignment horizontal="center" vertical="center"/>
      <protection hidden="1"/>
    </xf>
    <xf numFmtId="0" fontId="0" fillId="3" borderId="11" xfId="0" applyFill="1" applyBorder="1" applyAlignment="1" applyProtection="1">
      <protection hidden="1"/>
    </xf>
    <xf numFmtId="0" fontId="23" fillId="3" borderId="11" xfId="0" applyFont="1" applyFill="1" applyBorder="1" applyAlignment="1" applyProtection="1">
      <alignment horizontal="center" vertical="center"/>
      <protection hidden="1"/>
    </xf>
    <xf numFmtId="0" fontId="25" fillId="0" borderId="12" xfId="0" applyFont="1" applyBorder="1" applyAlignment="1" applyProtection="1">
      <alignment horizontal="center" vertical="center" wrapText="1" shrinkToFit="1"/>
      <protection hidden="1"/>
    </xf>
    <xf numFmtId="0" fontId="0" fillId="0" borderId="2" xfId="0" applyBorder="1" applyAlignment="1" applyProtection="1">
      <protection hidden="1"/>
    </xf>
    <xf numFmtId="0" fontId="23" fillId="0" borderId="2" xfId="0" applyFont="1" applyBorder="1" applyAlignment="1" applyProtection="1">
      <alignment horizontal="center" vertical="center"/>
      <protection hidden="1"/>
    </xf>
    <xf numFmtId="0" fontId="25" fillId="0" borderId="63" xfId="0" applyNumberFormat="1" applyFont="1" applyFill="1"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25" fillId="0" borderId="66" xfId="0" applyFont="1" applyFill="1"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25" fillId="0" borderId="71" xfId="0" applyFont="1" applyFill="1" applyBorder="1" applyAlignment="1" applyProtection="1">
      <alignment horizontal="center" vertical="center"/>
      <protection hidden="1"/>
    </xf>
    <xf numFmtId="0" fontId="23" fillId="3" borderId="30" xfId="0" applyFont="1" applyFill="1" applyBorder="1" applyAlignment="1" applyProtection="1">
      <alignment horizontal="center" vertical="center" wrapText="1"/>
      <protection hidden="1"/>
    </xf>
    <xf numFmtId="0" fontId="4" fillId="3" borderId="31" xfId="0" applyFont="1" applyFill="1" applyBorder="1" applyAlignment="1" applyProtection="1">
      <alignment horizontal="center" vertical="center"/>
      <protection hidden="1"/>
    </xf>
    <xf numFmtId="0" fontId="26" fillId="0" borderId="81" xfId="0" applyFont="1" applyBorder="1" applyAlignment="1" applyProtection="1">
      <alignment horizontal="center" vertical="center" textRotation="90"/>
      <protection hidden="1"/>
    </xf>
    <xf numFmtId="0" fontId="26" fillId="0" borderId="24" xfId="0" applyFont="1" applyBorder="1" applyAlignment="1" applyProtection="1">
      <alignment horizontal="center" vertical="center" textRotation="90"/>
      <protection hidden="1"/>
    </xf>
    <xf numFmtId="0" fontId="26" fillId="0" borderId="70" xfId="0" applyFont="1" applyBorder="1" applyAlignment="1" applyProtection="1">
      <alignment horizontal="center" vertical="center" textRotation="90"/>
      <protection hidden="1"/>
    </xf>
    <xf numFmtId="0" fontId="28" fillId="13" borderId="23" xfId="0" applyFont="1" applyFill="1" applyBorder="1" applyAlignment="1" applyProtection="1">
      <alignment horizontal="center" vertical="center" textRotation="90"/>
      <protection hidden="1"/>
    </xf>
    <xf numFmtId="0" fontId="28" fillId="13" borderId="22" xfId="0" applyFont="1" applyFill="1" applyBorder="1" applyAlignment="1" applyProtection="1">
      <alignment horizontal="center" vertical="center" textRotation="90"/>
      <protection hidden="1"/>
    </xf>
    <xf numFmtId="0" fontId="28" fillId="13" borderId="69" xfId="0" applyFont="1" applyFill="1" applyBorder="1" applyAlignment="1" applyProtection="1">
      <alignment horizontal="center" vertical="center" textRotation="90"/>
      <protection hidden="1"/>
    </xf>
    <xf numFmtId="0" fontId="25" fillId="0" borderId="23" xfId="0" applyFont="1" applyBorder="1" applyAlignment="1" applyProtection="1">
      <alignment horizontal="center" vertical="center" textRotation="90"/>
      <protection hidden="1"/>
    </xf>
    <xf numFmtId="0" fontId="25" fillId="0" borderId="22" xfId="0" applyFont="1" applyBorder="1" applyAlignment="1" applyProtection="1">
      <alignment horizontal="center" vertical="center" textRotation="90"/>
      <protection hidden="1"/>
    </xf>
    <xf numFmtId="0" fontId="25" fillId="0" borderId="69" xfId="0" applyFont="1" applyBorder="1" applyAlignment="1" applyProtection="1">
      <alignment horizontal="center" vertical="center" textRotation="90"/>
      <protection hidden="1"/>
    </xf>
    <xf numFmtId="0" fontId="25" fillId="0" borderId="75" xfId="0" applyNumberFormat="1" applyFont="1" applyFill="1" applyBorder="1" applyAlignment="1" applyProtection="1">
      <alignment horizontal="center" vertical="center"/>
      <protection hidden="1"/>
    </xf>
    <xf numFmtId="0" fontId="0" fillId="0" borderId="74" xfId="0"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25" fillId="0" borderId="76" xfId="0" applyFont="1" applyFill="1" applyBorder="1" applyAlignment="1" applyProtection="1">
      <alignment horizontal="center" vertical="center"/>
      <protection hidden="1"/>
    </xf>
    <xf numFmtId="0" fontId="0" fillId="0" borderId="76" xfId="0" applyBorder="1" applyAlignment="1" applyProtection="1">
      <alignment horizontal="center" vertical="center"/>
      <protection hidden="1"/>
    </xf>
    <xf numFmtId="0" fontId="25" fillId="0" borderId="83" xfId="0" applyFont="1" applyFill="1" applyBorder="1" applyAlignment="1" applyProtection="1">
      <alignment horizontal="center" vertical="center"/>
      <protection hidden="1"/>
    </xf>
    <xf numFmtId="0" fontId="0" fillId="0" borderId="82" xfId="0" applyBorder="1" applyAlignment="1" applyProtection="1">
      <alignment horizontal="center" vertical="center"/>
      <protection hidden="1"/>
    </xf>
    <xf numFmtId="0" fontId="25" fillId="0" borderId="93" xfId="0" applyFont="1" applyFill="1" applyBorder="1" applyAlignment="1" applyProtection="1">
      <alignment horizontal="center" vertical="center"/>
      <protection hidden="1"/>
    </xf>
    <xf numFmtId="0" fontId="28" fillId="13" borderId="16" xfId="0" applyFont="1" applyFill="1" applyBorder="1" applyAlignment="1" applyProtection="1">
      <alignment horizontal="center" vertical="center" textRotation="90"/>
      <protection hidden="1"/>
    </xf>
    <xf numFmtId="0" fontId="25" fillId="0" borderId="82" xfId="0" applyFont="1" applyFill="1" applyBorder="1" applyAlignment="1" applyProtection="1">
      <alignment horizontal="center" vertical="center"/>
      <protection hidden="1"/>
    </xf>
    <xf numFmtId="0" fontId="28" fillId="0" borderId="81" xfId="0" applyFont="1" applyBorder="1" applyAlignment="1" applyProtection="1">
      <alignment horizontal="center" vertical="center" textRotation="90"/>
      <protection hidden="1"/>
    </xf>
    <xf numFmtId="0" fontId="28" fillId="0" borderId="24" xfId="0" applyFont="1" applyBorder="1" applyAlignment="1" applyProtection="1">
      <alignment horizontal="center" vertical="center" textRotation="90"/>
      <protection hidden="1"/>
    </xf>
    <xf numFmtId="0" fontId="28" fillId="0" borderId="70" xfId="0" applyFont="1" applyBorder="1" applyAlignment="1" applyProtection="1">
      <alignment horizontal="center" vertical="center" textRotation="90"/>
      <protection hidden="1"/>
    </xf>
    <xf numFmtId="0" fontId="25" fillId="0" borderId="77" xfId="0" applyFont="1" applyBorder="1" applyAlignment="1" applyProtection="1">
      <alignment horizontal="center" vertical="center" textRotation="90"/>
      <protection hidden="1"/>
    </xf>
    <xf numFmtId="0" fontId="26" fillId="0" borderId="64" xfId="0" applyFont="1" applyBorder="1" applyAlignment="1" applyProtection="1">
      <alignment horizontal="center" vertical="center" textRotation="90"/>
      <protection hidden="1"/>
    </xf>
    <xf numFmtId="0" fontId="26" fillId="0" borderId="85" xfId="0" applyFont="1" applyBorder="1" applyAlignment="1" applyProtection="1">
      <alignment horizontal="center" vertical="center" textRotation="90"/>
      <protection hidden="1"/>
    </xf>
    <xf numFmtId="0" fontId="25" fillId="0" borderId="100" xfId="0" applyFont="1" applyBorder="1" applyAlignment="1" applyProtection="1">
      <alignment horizontal="center" vertical="center" textRotation="90"/>
      <protection hidden="1"/>
    </xf>
    <xf numFmtId="0" fontId="26" fillId="0" borderId="86" xfId="0" applyFont="1" applyBorder="1" applyAlignment="1" applyProtection="1">
      <alignment horizontal="center" vertical="center" textRotation="90"/>
      <protection hidden="1"/>
    </xf>
    <xf numFmtId="0" fontId="26" fillId="0" borderId="84" xfId="0" applyFont="1" applyBorder="1" applyAlignment="1" applyProtection="1">
      <alignment horizontal="center" vertical="center" textRotation="90"/>
      <protection hidden="1"/>
    </xf>
    <xf numFmtId="0" fontId="22" fillId="3" borderId="11" xfId="0" applyFont="1" applyFill="1" applyBorder="1" applyAlignment="1" applyProtection="1">
      <alignment horizontal="center" vertical="center"/>
      <protection hidden="1"/>
    </xf>
    <xf numFmtId="0" fontId="28" fillId="13" borderId="16" xfId="0" applyFont="1" applyFill="1" applyBorder="1" applyAlignment="1" applyProtection="1">
      <alignment horizontal="center" vertical="center" textRotation="90" wrapText="1"/>
      <protection hidden="1"/>
    </xf>
    <xf numFmtId="0" fontId="28" fillId="13" borderId="22" xfId="0" applyFont="1" applyFill="1" applyBorder="1" applyAlignment="1" applyProtection="1">
      <alignment horizontal="center" vertical="center" textRotation="90" wrapText="1"/>
      <protection hidden="1"/>
    </xf>
    <xf numFmtId="0" fontId="25" fillId="0" borderId="108" xfId="0" applyFont="1" applyFill="1" applyBorder="1" applyAlignment="1" applyProtection="1">
      <alignment horizontal="center" vertical="center"/>
      <protection hidden="1"/>
    </xf>
    <xf numFmtId="0" fontId="0" fillId="0" borderId="107" xfId="0" applyBorder="1" applyAlignment="1" applyProtection="1">
      <alignment horizontal="center" vertical="center"/>
      <protection hidden="1"/>
    </xf>
    <xf numFmtId="0" fontId="25" fillId="0" borderId="107" xfId="0" applyFont="1" applyFill="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25" fillId="0" borderId="111" xfId="0" applyNumberFormat="1" applyFont="1" applyFill="1" applyBorder="1" applyAlignment="1" applyProtection="1">
      <alignment horizontal="center" vertical="center"/>
      <protection hidden="1"/>
    </xf>
    <xf numFmtId="0" fontId="0" fillId="0" borderId="110" xfId="0" applyBorder="1" applyAlignment="1" applyProtection="1">
      <alignment horizontal="center" vertical="center"/>
      <protection hidden="1"/>
    </xf>
    <xf numFmtId="0" fontId="0" fillId="0" borderId="109" xfId="0" applyBorder="1" applyAlignment="1" applyProtection="1">
      <alignment horizontal="center" vertical="center"/>
      <protection hidden="1"/>
    </xf>
    <xf numFmtId="0" fontId="25" fillId="0" borderId="81" xfId="0" applyFont="1" applyBorder="1" applyAlignment="1" applyProtection="1">
      <alignment horizontal="center" vertical="center" textRotation="90"/>
      <protection hidden="1"/>
    </xf>
    <xf numFmtId="0" fontId="25" fillId="0" borderId="24" xfId="0" applyFont="1" applyBorder="1" applyAlignment="1" applyProtection="1">
      <alignment horizontal="center" vertical="center" textRotation="90"/>
      <protection hidden="1"/>
    </xf>
    <xf numFmtId="0" fontId="28" fillId="13" borderId="23" xfId="0" applyFont="1" applyFill="1" applyBorder="1" applyAlignment="1" applyProtection="1">
      <alignment horizontal="center" vertical="center" textRotation="90" wrapText="1"/>
      <protection hidden="1"/>
    </xf>
    <xf numFmtId="0" fontId="28" fillId="13" borderId="6" xfId="0" applyFont="1" applyFill="1" applyBorder="1" applyAlignment="1" applyProtection="1">
      <alignment horizontal="center" vertical="center" textRotation="90" wrapText="1"/>
      <protection hidden="1"/>
    </xf>
    <xf numFmtId="0" fontId="26" fillId="0" borderId="114" xfId="0" applyFont="1" applyBorder="1" applyAlignment="1" applyProtection="1">
      <alignment horizontal="center" vertical="center" textRotation="90"/>
      <protection hidden="1"/>
    </xf>
    <xf numFmtId="0" fontId="26" fillId="0" borderId="106" xfId="0" applyFont="1" applyBorder="1" applyAlignment="1" applyProtection="1">
      <alignment horizontal="center" vertical="center" textRotation="90"/>
      <protection hidden="1"/>
    </xf>
    <xf numFmtId="0" fontId="26" fillId="0" borderId="113" xfId="0" applyFont="1" applyBorder="1" applyAlignment="1" applyProtection="1">
      <alignment horizontal="center" vertical="center" textRotation="90"/>
      <protection hidden="1"/>
    </xf>
    <xf numFmtId="0" fontId="26" fillId="0" borderId="105" xfId="0" applyFont="1" applyBorder="1" applyAlignment="1" applyProtection="1">
      <alignment horizontal="center" vertical="center" textRotation="90"/>
      <protection hidden="1"/>
    </xf>
    <xf numFmtId="0" fontId="0" fillId="3" borderId="11" xfId="0" applyFill="1" applyBorder="1" applyAlignment="1" applyProtection="1">
      <alignment vertical="center"/>
      <protection hidden="1"/>
    </xf>
    <xf numFmtId="168" fontId="25" fillId="0" borderId="63" xfId="0" applyNumberFormat="1" applyFont="1" applyFill="1" applyBorder="1" applyAlignment="1" applyProtection="1">
      <alignment horizontal="center" vertical="center"/>
      <protection hidden="1"/>
    </xf>
    <xf numFmtId="168" fontId="25" fillId="0" borderId="122" xfId="0" applyNumberFormat="1" applyFont="1" applyFill="1" applyBorder="1" applyAlignment="1" applyProtection="1">
      <alignment horizontal="center" vertical="center"/>
      <protection hidden="1"/>
    </xf>
    <xf numFmtId="0" fontId="0" fillId="0" borderId="122" xfId="0" applyBorder="1" applyAlignment="1" applyProtection="1">
      <alignment horizontal="center" vertical="center"/>
      <protection hidden="1"/>
    </xf>
    <xf numFmtId="168" fontId="25" fillId="0" borderId="62" xfId="0" applyNumberFormat="1" applyFont="1" applyFill="1" applyBorder="1" applyAlignment="1" applyProtection="1">
      <alignment horizontal="center" vertical="center"/>
      <protection hidden="1"/>
    </xf>
    <xf numFmtId="0" fontId="25" fillId="0" borderId="70" xfId="0" applyFont="1" applyBorder="1" applyAlignment="1" applyProtection="1">
      <alignment horizontal="center" vertical="center" textRotation="90"/>
      <protection hidden="1"/>
    </xf>
    <xf numFmtId="0" fontId="28" fillId="13" borderId="69" xfId="0" applyFont="1" applyFill="1" applyBorder="1" applyAlignment="1" applyProtection="1">
      <alignment horizontal="center" vertical="center" textRotation="90" wrapText="1"/>
      <protection hidden="1"/>
    </xf>
    <xf numFmtId="0" fontId="25" fillId="0" borderId="114" xfId="0" applyFont="1" applyBorder="1" applyAlignment="1" applyProtection="1">
      <alignment horizontal="center" vertical="center" textRotation="90"/>
      <protection hidden="1"/>
    </xf>
    <xf numFmtId="0" fontId="25" fillId="0" borderId="106" xfId="0" applyFont="1" applyBorder="1" applyAlignment="1" applyProtection="1">
      <alignment horizontal="center" vertical="center" textRotation="90"/>
      <protection hidden="1"/>
    </xf>
    <xf numFmtId="0" fontId="25" fillId="0" borderId="116" xfId="0" applyFont="1" applyBorder="1" applyAlignment="1" applyProtection="1">
      <alignment horizontal="center" vertical="center" textRotation="90"/>
      <protection hidden="1"/>
    </xf>
    <xf numFmtId="0" fontId="25" fillId="0" borderId="113" xfId="0" applyFont="1" applyBorder="1" applyAlignment="1" applyProtection="1">
      <alignment horizontal="center" vertical="center" textRotation="90"/>
      <protection hidden="1"/>
    </xf>
    <xf numFmtId="0" fontId="25" fillId="0" borderId="105" xfId="0" applyFont="1" applyBorder="1" applyAlignment="1" applyProtection="1">
      <alignment horizontal="center" vertical="center" textRotation="90"/>
      <protection hidden="1"/>
    </xf>
    <xf numFmtId="0" fontId="25" fillId="0" borderId="115" xfId="0" applyFont="1" applyBorder="1" applyAlignment="1" applyProtection="1">
      <alignment horizontal="center" vertical="center" textRotation="90"/>
      <protection hidden="1"/>
    </xf>
    <xf numFmtId="0" fontId="25" fillId="0" borderId="119" xfId="0" applyNumberFormat="1" applyFont="1" applyFill="1" applyBorder="1" applyAlignment="1" applyProtection="1">
      <alignment horizontal="center" vertical="center"/>
      <protection hidden="1"/>
    </xf>
    <xf numFmtId="0" fontId="0" fillId="0" borderId="118" xfId="0" applyBorder="1" applyAlignment="1" applyProtection="1">
      <alignment horizontal="center" vertical="center"/>
      <protection hidden="1"/>
    </xf>
    <xf numFmtId="0" fontId="0" fillId="0" borderId="117" xfId="0" applyBorder="1" applyAlignment="1" applyProtection="1">
      <alignment horizontal="center" vertical="center"/>
      <protection hidden="1"/>
    </xf>
    <xf numFmtId="0" fontId="23" fillId="3" borderId="23" xfId="0" applyFont="1" applyFill="1" applyBorder="1" applyAlignment="1" applyProtection="1">
      <alignment horizontal="center" vertical="center"/>
      <protection hidden="1"/>
    </xf>
    <xf numFmtId="0" fontId="0" fillId="0" borderId="121" xfId="0" applyBorder="1" applyAlignment="1" applyProtection="1">
      <alignment horizontal="center" vertical="center"/>
      <protection hidden="1"/>
    </xf>
    <xf numFmtId="171" fontId="24" fillId="0" borderId="7" xfId="0" applyNumberFormat="1" applyFont="1" applyBorder="1" applyAlignment="1" applyProtection="1">
      <alignment horizontal="center" vertical="center"/>
      <protection hidden="1"/>
    </xf>
    <xf numFmtId="171" fontId="7" fillId="0" borderId="9" xfId="0" applyNumberFormat="1" applyFont="1" applyBorder="1" applyAlignment="1" applyProtection="1">
      <alignment horizontal="center" vertical="center"/>
      <protection hidden="1"/>
    </xf>
    <xf numFmtId="171" fontId="7" fillId="0" borderId="8" xfId="0" applyNumberFormat="1" applyFont="1" applyBorder="1" applyAlignment="1" applyProtection="1">
      <alignment horizontal="center" vertical="center"/>
      <protection hidden="1"/>
    </xf>
    <xf numFmtId="0" fontId="25" fillId="13" borderId="22" xfId="0" applyFont="1" applyFill="1" applyBorder="1" applyAlignment="1" applyProtection="1">
      <alignment vertical="center" textRotation="90"/>
      <protection hidden="1"/>
    </xf>
    <xf numFmtId="0" fontId="25" fillId="13" borderId="69" xfId="0" applyFont="1" applyFill="1" applyBorder="1" applyAlignment="1" applyProtection="1">
      <alignment vertical="center" textRotation="90"/>
      <protection hidden="1"/>
    </xf>
    <xf numFmtId="0" fontId="25" fillId="0" borderId="132" xfId="0" applyNumberFormat="1" applyFont="1" applyFill="1" applyBorder="1" applyAlignment="1" applyProtection="1">
      <alignment horizontal="center" vertical="center"/>
      <protection hidden="1"/>
    </xf>
    <xf numFmtId="0" fontId="0" fillId="0" borderId="131" xfId="0" applyBorder="1" applyAlignment="1" applyProtection="1">
      <alignment horizontal="center" vertical="center"/>
      <protection hidden="1"/>
    </xf>
    <xf numFmtId="0" fontId="0" fillId="0" borderId="130" xfId="0" applyBorder="1" applyAlignment="1" applyProtection="1">
      <alignment horizontal="center" vertical="center"/>
      <protection hidden="1"/>
    </xf>
    <xf numFmtId="0" fontId="25" fillId="0" borderId="136" xfId="0" applyNumberFormat="1" applyFont="1" applyFill="1" applyBorder="1" applyAlignment="1" applyProtection="1">
      <alignment horizontal="center" vertical="center"/>
      <protection hidden="1"/>
    </xf>
    <xf numFmtId="0" fontId="0" fillId="0" borderId="135" xfId="0" applyBorder="1" applyAlignment="1" applyProtection="1">
      <alignment horizontal="center" vertical="center"/>
      <protection hidden="1"/>
    </xf>
    <xf numFmtId="0" fontId="25" fillId="0" borderId="127" xfId="0" applyNumberFormat="1" applyFont="1" applyFill="1" applyBorder="1" applyAlignment="1" applyProtection="1">
      <alignment horizontal="center" vertical="center"/>
      <protection hidden="1"/>
    </xf>
    <xf numFmtId="0" fontId="25" fillId="0" borderId="124" xfId="0" applyNumberFormat="1" applyFont="1" applyFill="1" applyBorder="1" applyAlignment="1" applyProtection="1">
      <alignment horizontal="center" vertical="center"/>
      <protection hidden="1"/>
    </xf>
    <xf numFmtId="0" fontId="0" fillId="0" borderId="123" xfId="0" applyBorder="1" applyAlignment="1" applyProtection="1">
      <alignment horizontal="center" vertical="center"/>
      <protection hidden="1"/>
    </xf>
    <xf numFmtId="0" fontId="25" fillId="0" borderId="24" xfId="0" applyFont="1" applyFill="1" applyBorder="1" applyAlignment="1" applyProtection="1">
      <alignment horizontal="center" vertical="center" textRotation="90"/>
      <protection hidden="1"/>
    </xf>
    <xf numFmtId="0" fontId="25" fillId="0" borderId="70" xfId="0" applyFont="1" applyFill="1" applyBorder="1" applyAlignment="1" applyProtection="1">
      <alignment horizontal="center" vertical="center" textRotation="90"/>
      <protection hidden="1"/>
    </xf>
    <xf numFmtId="10" fontId="30" fillId="0" borderId="28" xfId="0" applyNumberFormat="1" applyFont="1" applyFill="1"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23" fillId="10" borderId="59" xfId="0" applyFont="1" applyFill="1" applyBorder="1" applyAlignment="1" applyProtection="1">
      <alignment horizontal="center" vertical="center"/>
      <protection locked="0" hidden="1"/>
    </xf>
    <xf numFmtId="0" fontId="23" fillId="10" borderId="40" xfId="0" applyFont="1" applyFill="1" applyBorder="1" applyAlignment="1" applyProtection="1">
      <alignment horizontal="center" vertical="center"/>
      <protection locked="0" hidden="1"/>
    </xf>
    <xf numFmtId="0" fontId="0" fillId="0" borderId="60" xfId="0" applyBorder="1" applyAlignment="1" applyProtection="1">
      <alignment horizontal="center" vertical="center"/>
      <protection locked="0" hidden="1"/>
    </xf>
    <xf numFmtId="0" fontId="0" fillId="0" borderId="19" xfId="0" applyBorder="1" applyAlignment="1" applyProtection="1">
      <alignment horizontal="center" vertical="center"/>
      <protection locked="0" hidden="1"/>
    </xf>
    <xf numFmtId="0" fontId="25" fillId="0" borderId="141" xfId="0" applyNumberFormat="1" applyFont="1" applyFill="1" applyBorder="1" applyAlignment="1" applyProtection="1">
      <alignment horizontal="center" vertical="center"/>
      <protection hidden="1"/>
    </xf>
    <xf numFmtId="0" fontId="0" fillId="0" borderId="140" xfId="0" applyBorder="1" applyAlignment="1" applyProtection="1">
      <alignment horizontal="center" vertical="center"/>
      <protection hidden="1"/>
    </xf>
    <xf numFmtId="0" fontId="0" fillId="0" borderId="139" xfId="0" applyBorder="1" applyAlignment="1" applyProtection="1">
      <alignment horizontal="center" vertical="center"/>
      <protection hidden="1"/>
    </xf>
    <xf numFmtId="0" fontId="23" fillId="0" borderId="148" xfId="0" applyFont="1" applyFill="1" applyBorder="1" applyAlignment="1" applyProtection="1">
      <alignment horizontal="center" vertical="center"/>
      <protection hidden="1"/>
    </xf>
    <xf numFmtId="0" fontId="23" fillId="0" borderId="26" xfId="0" applyFont="1" applyFill="1" applyBorder="1" applyAlignment="1" applyProtection="1">
      <alignment horizontal="center" vertical="center"/>
      <protection hidden="1"/>
    </xf>
    <xf numFmtId="0" fontId="23" fillId="0" borderId="27" xfId="0" applyFont="1" applyFill="1" applyBorder="1" applyAlignment="1" applyProtection="1">
      <alignment horizontal="center" vertical="center"/>
      <protection hidden="1"/>
    </xf>
    <xf numFmtId="0" fontId="1" fillId="0" borderId="144" xfId="0" applyFont="1" applyFill="1" applyBorder="1" applyAlignment="1" applyProtection="1">
      <alignment horizontal="center" vertical="center"/>
      <protection hidden="1"/>
    </xf>
    <xf numFmtId="0" fontId="1" fillId="0" borderId="21" xfId="0" applyFont="1" applyFill="1" applyBorder="1" applyAlignment="1" applyProtection="1">
      <alignment horizontal="center" vertical="center"/>
      <protection hidden="1"/>
    </xf>
    <xf numFmtId="0" fontId="1" fillId="0" borderId="146" xfId="0" applyFont="1" applyFill="1" applyBorder="1" applyAlignment="1" applyProtection="1">
      <alignment horizontal="center" vertical="center"/>
      <protection hidden="1"/>
    </xf>
    <xf numFmtId="0" fontId="23" fillId="0" borderId="16" xfId="0" applyFont="1" applyFill="1" applyBorder="1" applyAlignment="1" applyProtection="1">
      <alignment horizontal="center" vertical="center"/>
      <protection hidden="1"/>
    </xf>
    <xf numFmtId="0" fontId="1" fillId="0" borderId="69" xfId="0" applyFont="1" applyFill="1" applyBorder="1" applyAlignment="1" applyProtection="1">
      <alignment horizontal="center" vertical="center"/>
      <protection hidden="1"/>
    </xf>
    <xf numFmtId="49" fontId="23" fillId="0" borderId="16" xfId="0" applyNumberFormat="1" applyFont="1" applyFill="1" applyBorder="1" applyAlignment="1" applyProtection="1">
      <alignment horizontal="center" vertical="center"/>
      <protection hidden="1"/>
    </xf>
    <xf numFmtId="0" fontId="28" fillId="11" borderId="147" xfId="0" applyFont="1" applyFill="1" applyBorder="1" applyAlignment="1" applyProtection="1">
      <alignment horizontal="center" vertical="center" textRotation="90" wrapText="1"/>
      <protection hidden="1"/>
    </xf>
    <xf numFmtId="0" fontId="0" fillId="0" borderId="145" xfId="0" applyBorder="1" applyAlignment="1" applyProtection="1">
      <alignment horizontal="center" vertical="center" textRotation="90" wrapText="1"/>
      <protection hidden="1"/>
    </xf>
    <xf numFmtId="2" fontId="23" fillId="10" borderId="59" xfId="0" applyNumberFormat="1" applyFont="1" applyFill="1" applyBorder="1" applyAlignment="1" applyProtection="1">
      <alignment horizontal="center" vertical="center"/>
      <protection locked="0" hidden="1"/>
    </xf>
    <xf numFmtId="0" fontId="28" fillId="13" borderId="16" xfId="0" applyFont="1" applyFill="1" applyBorder="1" applyAlignment="1" applyProtection="1">
      <alignment horizontal="center" vertical="center" textRotation="90" wrapText="1" shrinkToFit="1"/>
      <protection hidden="1"/>
    </xf>
    <xf numFmtId="0" fontId="28" fillId="13" borderId="22" xfId="0" applyFont="1" applyFill="1" applyBorder="1" applyAlignment="1" applyProtection="1">
      <alignment horizontal="center" vertical="center" textRotation="90" wrapText="1" shrinkToFit="1"/>
      <protection hidden="1"/>
    </xf>
    <xf numFmtId="0" fontId="28" fillId="13" borderId="6" xfId="0" applyFont="1" applyFill="1" applyBorder="1" applyAlignment="1" applyProtection="1">
      <alignment horizontal="center" vertical="center" textRotation="90" wrapText="1" shrinkToFit="1"/>
      <protection hidden="1"/>
    </xf>
    <xf numFmtId="10" fontId="30" fillId="0" borderId="7" xfId="0" applyNumberFormat="1" applyFont="1" applyFill="1" applyBorder="1" applyAlignment="1" applyProtection="1">
      <alignment horizontal="center" vertical="center"/>
      <protection hidden="1"/>
    </xf>
    <xf numFmtId="10" fontId="30" fillId="0" borderId="9" xfId="0" applyNumberFormat="1"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10" fontId="23" fillId="0" borderId="7" xfId="0" applyNumberFormat="1" applyFont="1" applyFill="1" applyBorder="1" applyAlignment="1" applyProtection="1">
      <alignment horizontal="center" vertical="center"/>
      <protection hidden="1"/>
    </xf>
    <xf numFmtId="10" fontId="23" fillId="0" borderId="9" xfId="0" applyNumberFormat="1" applyFont="1" applyFill="1" applyBorder="1" applyAlignment="1" applyProtection="1">
      <alignment horizontal="center" vertical="center"/>
      <protection hidden="1"/>
    </xf>
    <xf numFmtId="0" fontId="25" fillId="10" borderId="38" xfId="0" applyFont="1" applyFill="1" applyBorder="1" applyAlignment="1" applyProtection="1">
      <alignment horizontal="center" vertical="center" textRotation="90" wrapText="1"/>
      <protection locked="0"/>
    </xf>
    <xf numFmtId="0" fontId="0" fillId="0" borderId="31" xfId="0" applyBorder="1" applyAlignment="1" applyProtection="1">
      <alignment horizontal="center" vertical="center" textRotation="90" wrapText="1"/>
      <protection locked="0"/>
    </xf>
    <xf numFmtId="0" fontId="0" fillId="0" borderId="39" xfId="0" applyBorder="1" applyAlignment="1" applyProtection="1">
      <alignment horizontal="center" vertical="center" textRotation="90" wrapText="1"/>
      <protection locked="0"/>
    </xf>
    <xf numFmtId="0" fontId="0" fillId="0" borderId="32" xfId="0" applyBorder="1" applyAlignment="1" applyProtection="1">
      <alignment horizontal="center" vertical="center" textRotation="90" wrapText="1"/>
      <protection locked="0"/>
    </xf>
    <xf numFmtId="4" fontId="23" fillId="10" borderId="7" xfId="0" applyNumberFormat="1" applyFont="1" applyFill="1" applyBorder="1" applyAlignment="1" applyProtection="1">
      <alignment horizontal="center" vertical="center" textRotation="90" wrapText="1"/>
      <protection locked="0" hidden="1"/>
    </xf>
    <xf numFmtId="4" fontId="23" fillId="10" borderId="9" xfId="0" applyNumberFormat="1" applyFont="1" applyFill="1" applyBorder="1" applyAlignment="1" applyProtection="1">
      <alignment horizontal="center" vertical="center" textRotation="90" wrapText="1"/>
      <protection locked="0" hidden="1"/>
    </xf>
    <xf numFmtId="0" fontId="0" fillId="0" borderId="8" xfId="0" applyBorder="1" applyAlignment="1" applyProtection="1">
      <alignment horizontal="center" vertical="center" textRotation="90" wrapText="1"/>
      <protection locked="0" hidden="1"/>
    </xf>
    <xf numFmtId="0" fontId="0" fillId="0" borderId="18" xfId="0" applyBorder="1" applyAlignment="1" applyProtection="1">
      <alignment horizontal="center" vertical="center" textRotation="90" wrapText="1"/>
      <protection locked="0" hidden="1"/>
    </xf>
    <xf numFmtId="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23" fillId="0" borderId="30"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protection hidden="1"/>
    </xf>
    <xf numFmtId="0" fontId="25" fillId="10" borderId="31" xfId="0" applyFont="1" applyFill="1" applyBorder="1" applyAlignment="1" applyProtection="1">
      <alignment horizontal="center" vertical="center" textRotation="90" wrapText="1"/>
      <protection locked="0"/>
    </xf>
    <xf numFmtId="0" fontId="23" fillId="0" borderId="12" xfId="0" applyFont="1" applyFill="1" applyBorder="1" applyAlignment="1" applyProtection="1">
      <alignment horizontal="center" vertical="center"/>
      <protection hidden="1"/>
    </xf>
    <xf numFmtId="0" fontId="23" fillId="0" borderId="2" xfId="0" applyFont="1" applyFill="1" applyBorder="1" applyAlignment="1" applyProtection="1">
      <alignment horizontal="center" vertical="center"/>
      <protection hidden="1"/>
    </xf>
    <xf numFmtId="0" fontId="23" fillId="0" borderId="20" xfId="0" applyFont="1" applyFill="1" applyBorder="1" applyAlignment="1" applyProtection="1">
      <alignment horizontal="center" vertical="center"/>
      <protection hidden="1"/>
    </xf>
    <xf numFmtId="0" fontId="23" fillId="0" borderId="6" xfId="0" applyFont="1" applyFill="1" applyBorder="1" applyAlignment="1" applyProtection="1">
      <alignment horizontal="center" vertical="center"/>
      <protection hidden="1"/>
    </xf>
    <xf numFmtId="0" fontId="20" fillId="0" borderId="3"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25" fillId="0" borderId="42" xfId="0" applyFont="1" applyBorder="1" applyAlignment="1" applyProtection="1">
      <alignment horizontal="left" vertical="center" wrapText="1"/>
      <protection hidden="1"/>
    </xf>
    <xf numFmtId="0" fontId="26" fillId="0" borderId="9" xfId="0" applyFont="1" applyBorder="1" applyAlignment="1" applyProtection="1">
      <alignment horizontal="left" vertical="center"/>
      <protection hidden="1"/>
    </xf>
    <xf numFmtId="0" fontId="26" fillId="0" borderId="8" xfId="0" applyFont="1" applyBorder="1" applyAlignment="1" applyProtection="1">
      <alignment horizontal="left" vertical="center"/>
      <protection hidden="1"/>
    </xf>
    <xf numFmtId="0" fontId="23" fillId="0" borderId="7" xfId="0" applyFont="1" applyBorder="1" applyAlignment="1" applyProtection="1">
      <alignment horizontal="center" vertical="center" textRotation="90" wrapText="1"/>
      <protection hidden="1"/>
    </xf>
    <xf numFmtId="0" fontId="23" fillId="0" borderId="9" xfId="0" applyFont="1" applyBorder="1" applyAlignment="1" applyProtection="1">
      <alignment horizontal="center" vertical="center" textRotation="90" wrapText="1"/>
      <protection hidden="1"/>
    </xf>
    <xf numFmtId="0" fontId="0" fillId="0" borderId="8" xfId="0" applyBorder="1" applyAlignment="1" applyProtection="1">
      <alignment horizontal="center" vertical="center" textRotation="90" wrapText="1"/>
      <protection hidden="1"/>
    </xf>
    <xf numFmtId="0" fontId="0" fillId="0" borderId="9" xfId="0" applyBorder="1" applyAlignment="1" applyProtection="1">
      <alignment horizontal="center" vertical="center" textRotation="90" wrapText="1"/>
      <protection hidden="1"/>
    </xf>
    <xf numFmtId="0" fontId="9" fillId="0" borderId="0" xfId="0" applyFont="1" applyFill="1" applyAlignment="1">
      <alignment horizontal="center" vertical="center" wrapText="1"/>
    </xf>
    <xf numFmtId="0" fontId="0" fillId="0" borderId="18" xfId="0" applyBorder="1" applyAlignment="1" applyProtection="1">
      <alignment horizontal="center" vertical="center" textRotation="90" wrapText="1"/>
      <protection hidden="1"/>
    </xf>
    <xf numFmtId="0" fontId="32" fillId="0" borderId="3" xfId="0" applyNumberFormat="1" applyFont="1" applyFill="1" applyBorder="1" applyAlignment="1" applyProtection="1">
      <alignment horizontal="left" vertical="top" wrapText="1"/>
    </xf>
    <xf numFmtId="0" fontId="32" fillId="0" borderId="0" xfId="0" applyNumberFormat="1" applyFont="1" applyFill="1" applyBorder="1" applyAlignment="1" applyProtection="1">
      <alignment horizontal="left" vertical="top" wrapText="1"/>
    </xf>
    <xf numFmtId="0" fontId="0" fillId="0" borderId="0" xfId="0" applyAlignment="1">
      <alignment horizontal="left" vertical="top" wrapText="1"/>
    </xf>
    <xf numFmtId="0" fontId="23" fillId="0" borderId="43" xfId="0" applyFont="1" applyBorder="1" applyAlignment="1" applyProtection="1">
      <alignment horizontal="left" vertical="center"/>
      <protection hidden="1"/>
    </xf>
    <xf numFmtId="0" fontId="0" fillId="0" borderId="35" xfId="0" applyBorder="1" applyAlignment="1" applyProtection="1">
      <alignment horizontal="left" vertical="center"/>
      <protection hidden="1"/>
    </xf>
    <xf numFmtId="0" fontId="31" fillId="10" borderId="12" xfId="0" applyFont="1" applyFill="1" applyBorder="1" applyAlignment="1" applyProtection="1">
      <alignment horizontal="left" vertical="center"/>
      <protection hidden="1"/>
    </xf>
    <xf numFmtId="0" fontId="16" fillId="10" borderId="2" xfId="0" applyFont="1" applyFill="1" applyBorder="1" applyAlignment="1" applyProtection="1">
      <alignment horizontal="left" vertical="center"/>
      <protection hidden="1"/>
    </xf>
    <xf numFmtId="0" fontId="21" fillId="0" borderId="0" xfId="0" applyFont="1" applyFill="1" applyBorder="1" applyAlignment="1">
      <alignment horizontal="left" vertical="top" wrapText="1"/>
    </xf>
    <xf numFmtId="0" fontId="20"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0" fillId="0" borderId="0" xfId="0" applyFont="1" applyFill="1" applyBorder="1" applyAlignment="1" applyProtection="1">
      <protection locked="0"/>
    </xf>
    <xf numFmtId="0" fontId="10" fillId="0" borderId="0" xfId="0" applyFont="1" applyFill="1" applyBorder="1" applyAlignment="1" applyProtection="1">
      <alignment horizontal="center"/>
      <protection locked="0"/>
    </xf>
    <xf numFmtId="0" fontId="23" fillId="0" borderId="0" xfId="0" applyFont="1" applyFill="1" applyBorder="1" applyAlignment="1">
      <alignment horizontal="center" vertical="center" wrapText="1" shrinkToFit="1"/>
    </xf>
    <xf numFmtId="0" fontId="4" fillId="0" borderId="0" xfId="0" applyFont="1" applyFill="1" applyBorder="1" applyAlignment="1"/>
    <xf numFmtId="0" fontId="1" fillId="0" borderId="0" xfId="0" applyFont="1" applyFill="1" applyBorder="1" applyAlignment="1"/>
    <xf numFmtId="4" fontId="23"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0" fontId="10" fillId="0" borderId="0" xfId="0" applyFont="1" applyFill="1" applyBorder="1" applyAlignment="1">
      <alignment horizontal="center" vertical="center"/>
    </xf>
    <xf numFmtId="4" fontId="22"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21" fillId="0" borderId="0" xfId="0" applyFont="1" applyFill="1" applyBorder="1" applyAlignment="1">
      <alignment horizontal="center" vertical="center"/>
    </xf>
    <xf numFmtId="4"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5" fillId="0" borderId="12" xfId="0" applyFont="1" applyBorder="1" applyAlignment="1">
      <alignment horizontal="center" vertical="center" wrapText="1" shrinkToFit="1"/>
    </xf>
    <xf numFmtId="0" fontId="0" fillId="0" borderId="2" xfId="0" applyBorder="1" applyAlignment="1"/>
    <xf numFmtId="0" fontId="28" fillId="0" borderId="2" xfId="0" applyFont="1" applyBorder="1" applyAlignment="1">
      <alignment horizontal="center" vertical="center"/>
    </xf>
    <xf numFmtId="0" fontId="23" fillId="13" borderId="41" xfId="0" applyFont="1" applyFill="1" applyBorder="1" applyAlignment="1">
      <alignment horizontal="center" vertical="center" wrapText="1" shrinkToFit="1"/>
    </xf>
    <xf numFmtId="0" fontId="4" fillId="0" borderId="40" xfId="0" applyFont="1" applyBorder="1" applyAlignment="1"/>
    <xf numFmtId="0" fontId="4" fillId="0" borderId="60" xfId="0" applyFont="1" applyBorder="1" applyAlignment="1"/>
    <xf numFmtId="4" fontId="23" fillId="13" borderId="14" xfId="0" applyNumberFormat="1" applyFont="1" applyFill="1" applyBorder="1" applyAlignment="1">
      <alignment horizontal="center" vertical="center"/>
    </xf>
    <xf numFmtId="4" fontId="23" fillId="13" borderId="59" xfId="0" applyNumberFormat="1" applyFont="1" applyFill="1" applyBorder="1" applyAlignment="1">
      <alignment horizontal="center" vertical="center"/>
    </xf>
    <xf numFmtId="4" fontId="23" fillId="13" borderId="15" xfId="0" applyNumberFormat="1" applyFont="1" applyFill="1" applyBorder="1" applyAlignment="1">
      <alignment horizontal="center" vertical="center"/>
    </xf>
    <xf numFmtId="0" fontId="23" fillId="3" borderId="49"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8" xfId="0" applyFont="1" applyFill="1" applyBorder="1" applyAlignment="1">
      <alignment horizontal="center" vertical="center"/>
    </xf>
    <xf numFmtId="0" fontId="26" fillId="0" borderId="81" xfId="0" applyFont="1" applyBorder="1" applyAlignment="1">
      <alignment horizontal="center" vertical="center" textRotation="90"/>
    </xf>
    <xf numFmtId="0" fontId="26" fillId="0" borderId="24" xfId="0" applyFont="1" applyBorder="1" applyAlignment="1">
      <alignment horizontal="center" vertical="center" textRotation="90"/>
    </xf>
    <xf numFmtId="0" fontId="26" fillId="0" borderId="70" xfId="0" applyFont="1" applyBorder="1" applyAlignment="1">
      <alignment horizontal="center" vertical="center" textRotation="90"/>
    </xf>
    <xf numFmtId="0" fontId="28" fillId="13" borderId="23" xfId="0" applyFont="1" applyFill="1" applyBorder="1" applyAlignment="1">
      <alignment horizontal="center" vertical="center" textRotation="90"/>
    </xf>
    <xf numFmtId="0" fontId="28" fillId="13" borderId="22" xfId="0" applyFont="1" applyFill="1" applyBorder="1" applyAlignment="1">
      <alignment horizontal="center" vertical="center" textRotation="90"/>
    </xf>
    <xf numFmtId="0" fontId="28" fillId="13" borderId="69" xfId="0" applyFont="1" applyFill="1" applyBorder="1" applyAlignment="1">
      <alignment horizontal="center" vertical="center" textRotation="90"/>
    </xf>
    <xf numFmtId="0" fontId="25" fillId="0" borderId="23" xfId="0" applyFont="1" applyBorder="1" applyAlignment="1">
      <alignment horizontal="center" vertical="center" textRotation="90"/>
    </xf>
    <xf numFmtId="0" fontId="25" fillId="0" borderId="22" xfId="0" applyFont="1" applyBorder="1" applyAlignment="1">
      <alignment horizontal="center" vertical="center" textRotation="90"/>
    </xf>
    <xf numFmtId="0" fontId="25" fillId="0" borderId="69" xfId="0" applyFont="1" applyBorder="1" applyAlignment="1">
      <alignment horizontal="center" vertical="center" textRotation="90"/>
    </xf>
    <xf numFmtId="0" fontId="25" fillId="3" borderId="10" xfId="0" applyFont="1" applyFill="1" applyBorder="1" applyAlignment="1">
      <alignment horizontal="center" vertical="center"/>
    </xf>
    <xf numFmtId="0" fontId="0" fillId="3" borderId="11" xfId="0" applyFill="1" applyBorder="1" applyAlignment="1"/>
    <xf numFmtId="0" fontId="28" fillId="3" borderId="11" xfId="0" applyFont="1" applyFill="1" applyBorder="1" applyAlignment="1">
      <alignment horizontal="center" vertical="center"/>
    </xf>
    <xf numFmtId="0" fontId="25" fillId="0" borderId="58" xfId="0" applyFont="1" applyFill="1" applyBorder="1" applyAlignment="1">
      <alignment horizontal="center" vertical="center"/>
    </xf>
    <xf numFmtId="0" fontId="0" fillId="0" borderId="56" xfId="0" applyFill="1" applyBorder="1" applyAlignment="1"/>
    <xf numFmtId="0" fontId="28" fillId="0" borderId="56" xfId="0" applyFont="1" applyFill="1" applyBorder="1" applyAlignment="1">
      <alignment horizontal="center" vertical="center"/>
    </xf>
    <xf numFmtId="0" fontId="25" fillId="0" borderId="49" xfId="0" applyFont="1" applyFill="1" applyBorder="1" applyAlignment="1">
      <alignment horizontal="center" vertical="center" wrapText="1" shrinkToFit="1"/>
    </xf>
    <xf numFmtId="0" fontId="0" fillId="0" borderId="0" xfId="0" applyFill="1" applyBorder="1" applyAlignment="1"/>
    <xf numFmtId="0" fontId="28" fillId="0" borderId="0" xfId="0" applyFont="1" applyFill="1" applyBorder="1" applyAlignment="1">
      <alignment horizontal="center" vertical="center"/>
    </xf>
    <xf numFmtId="0" fontId="23" fillId="0" borderId="49" xfId="0" applyFont="1" applyFill="1" applyBorder="1" applyAlignment="1">
      <alignment horizontal="center" vertical="center" wrapText="1" shrinkToFit="1"/>
    </xf>
    <xf numFmtId="4" fontId="23" fillId="0" borderId="48" xfId="0" applyNumberFormat="1" applyFont="1" applyFill="1" applyBorder="1" applyAlignment="1">
      <alignment horizontal="center" vertical="center"/>
    </xf>
    <xf numFmtId="0" fontId="23" fillId="3" borderId="58" xfId="0" applyFont="1" applyFill="1" applyBorder="1" applyAlignment="1">
      <alignment horizontal="center" vertical="center" wrapText="1"/>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28" fillId="0" borderId="81" xfId="0" applyFont="1" applyBorder="1" applyAlignment="1">
      <alignment horizontal="center" vertical="center" textRotation="90"/>
    </xf>
    <xf numFmtId="0" fontId="28" fillId="0" borderId="24" xfId="0" applyFont="1" applyBorder="1" applyAlignment="1">
      <alignment horizontal="center" vertical="center" textRotation="90"/>
    </xf>
    <xf numFmtId="0" fontId="25" fillId="0" borderId="77" xfId="0" applyFont="1" applyBorder="1" applyAlignment="1">
      <alignment horizontal="center" vertical="center" textRotation="90"/>
    </xf>
    <xf numFmtId="0" fontId="26" fillId="0" borderId="64" xfId="0" applyFont="1" applyBorder="1" applyAlignment="1">
      <alignment horizontal="center" vertical="center" textRotation="90"/>
    </xf>
    <xf numFmtId="0" fontId="26" fillId="0" borderId="165" xfId="0" applyFont="1" applyBorder="1" applyAlignment="1">
      <alignment horizontal="center" vertical="center" textRotation="90"/>
    </xf>
    <xf numFmtId="0" fontId="25" fillId="0" borderId="100" xfId="0" applyFont="1" applyBorder="1" applyAlignment="1">
      <alignment horizontal="center" vertical="center" textRotation="90"/>
    </xf>
    <xf numFmtId="0" fontId="26" fillId="0" borderId="86" xfId="0" applyFont="1" applyBorder="1" applyAlignment="1">
      <alignment horizontal="center" vertical="center" textRotation="90"/>
    </xf>
    <xf numFmtId="0" fontId="26" fillId="0" borderId="164" xfId="0" applyFont="1" applyBorder="1" applyAlignment="1">
      <alignment horizontal="center" vertical="center" textRotation="90"/>
    </xf>
    <xf numFmtId="0" fontId="28" fillId="13" borderId="16" xfId="0" applyFont="1" applyFill="1" applyBorder="1" applyAlignment="1">
      <alignment horizontal="center" vertical="center" textRotation="90"/>
    </xf>
    <xf numFmtId="0" fontId="25" fillId="0" borderId="81" xfId="0" applyFont="1" applyBorder="1" applyAlignment="1">
      <alignment horizontal="center" vertical="center" textRotation="90"/>
    </xf>
    <xf numFmtId="0" fontId="25" fillId="0" borderId="24" xfId="0" applyFont="1" applyBorder="1" applyAlignment="1">
      <alignment horizontal="center" vertical="center" textRotation="90"/>
    </xf>
    <xf numFmtId="0" fontId="28" fillId="13" borderId="23" xfId="0" applyFont="1" applyFill="1" applyBorder="1" applyAlignment="1">
      <alignment horizontal="center" vertical="center" textRotation="90" wrapText="1"/>
    </xf>
    <xf numFmtId="0" fontId="28" fillId="13" borderId="22" xfId="0" applyFont="1" applyFill="1" applyBorder="1" applyAlignment="1">
      <alignment horizontal="center" vertical="center" textRotation="90" wrapText="1"/>
    </xf>
    <xf numFmtId="0" fontId="28" fillId="13" borderId="6" xfId="0" applyFont="1" applyFill="1" applyBorder="1" applyAlignment="1">
      <alignment horizontal="center" vertical="center" textRotation="90" wrapText="1"/>
    </xf>
    <xf numFmtId="0" fontId="26" fillId="0" borderId="114" xfId="0" applyFont="1" applyBorder="1" applyAlignment="1">
      <alignment horizontal="center" vertical="center" textRotation="90"/>
    </xf>
    <xf numFmtId="0" fontId="26" fillId="0" borderId="106" xfId="0" applyFont="1" applyBorder="1" applyAlignment="1">
      <alignment horizontal="center" vertical="center" textRotation="90"/>
    </xf>
    <xf numFmtId="0" fontId="26" fillId="0" borderId="113" xfId="0" applyFont="1" applyBorder="1" applyAlignment="1">
      <alignment horizontal="center" vertical="center" textRotation="90"/>
    </xf>
    <xf numFmtId="0" fontId="26" fillId="0" borderId="105" xfId="0" applyFont="1" applyBorder="1" applyAlignment="1">
      <alignment horizontal="center" vertical="center" textRotation="90"/>
    </xf>
    <xf numFmtId="0" fontId="28" fillId="13" borderId="16" xfId="0" applyFont="1" applyFill="1" applyBorder="1" applyAlignment="1">
      <alignment horizontal="center" vertical="center" textRotation="90" wrapText="1"/>
    </xf>
    <xf numFmtId="0" fontId="0" fillId="0" borderId="56" xfId="0" applyFill="1" applyBorder="1" applyAlignment="1">
      <alignment vertical="center"/>
    </xf>
    <xf numFmtId="0" fontId="25" fillId="0" borderId="114" xfId="0" applyFont="1" applyBorder="1" applyAlignment="1">
      <alignment horizontal="center" vertical="center" textRotation="90"/>
    </xf>
    <xf numFmtId="0" fontId="25" fillId="0" borderId="106" xfId="0" applyFont="1" applyBorder="1" applyAlignment="1">
      <alignment horizontal="center" vertical="center" textRotation="90"/>
    </xf>
    <xf numFmtId="0" fontId="25" fillId="0" borderId="113" xfId="0" applyFont="1" applyBorder="1" applyAlignment="1">
      <alignment horizontal="center" vertical="center" textRotation="90"/>
    </xf>
    <xf numFmtId="0" fontId="25" fillId="0" borderId="105" xfId="0" applyFont="1" applyBorder="1" applyAlignment="1">
      <alignment horizontal="center" vertical="center" textRotation="90"/>
    </xf>
    <xf numFmtId="0" fontId="23" fillId="3" borderId="30" xfId="0" applyFont="1" applyFill="1" applyBorder="1" applyAlignment="1">
      <alignment horizontal="center" vertical="center" wrapText="1"/>
    </xf>
    <xf numFmtId="0" fontId="4" fillId="3" borderId="31" xfId="0" applyFont="1" applyFill="1" applyBorder="1" applyAlignment="1">
      <alignment horizontal="center" vertical="center"/>
    </xf>
    <xf numFmtId="0" fontId="25" fillId="0" borderId="24" xfId="0" applyFont="1" applyFill="1" applyBorder="1" applyAlignment="1">
      <alignment horizontal="center" vertical="center" textRotation="90"/>
    </xf>
    <xf numFmtId="0" fontId="28" fillId="13" borderId="22" xfId="0" applyFont="1" applyFill="1" applyBorder="1" applyAlignment="1">
      <alignment horizontal="center" vertical="center" textRotation="90" wrapText="1" shrinkToFit="1"/>
    </xf>
    <xf numFmtId="0" fontId="28" fillId="13" borderId="6" xfId="0" applyFont="1" applyFill="1" applyBorder="1" applyAlignment="1">
      <alignment horizontal="center" vertical="center" textRotation="90" wrapText="1" shrinkToFit="1"/>
    </xf>
    <xf numFmtId="0" fontId="33" fillId="0" borderId="0"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vertical="top" wrapText="1"/>
      <protection locked="0"/>
    </xf>
    <xf numFmtId="0" fontId="34" fillId="0" borderId="0"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28" fillId="13" borderId="16" xfId="0" applyFont="1" applyFill="1" applyBorder="1" applyAlignment="1">
      <alignment horizontal="center" vertical="center" textRotation="90" wrapText="1" shrinkToFit="1"/>
    </xf>
    <xf numFmtId="0" fontId="25" fillId="13" borderId="22" xfId="0" applyFont="1" applyFill="1" applyBorder="1" applyAlignment="1">
      <alignment vertical="center" textRotation="90"/>
    </xf>
    <xf numFmtId="0" fontId="1" fillId="0" borderId="0" xfId="0" applyFont="1" applyFill="1" applyBorder="1" applyAlignment="1">
      <alignment horizontal="center" vertical="center"/>
    </xf>
    <xf numFmtId="49" fontId="23" fillId="0" borderId="0" xfId="0" applyNumberFormat="1" applyFont="1" applyFill="1" applyBorder="1" applyAlignment="1">
      <alignment horizontal="center" vertical="center"/>
    </xf>
    <xf numFmtId="0" fontId="28" fillId="0" borderId="0" xfId="0" applyFont="1" applyFill="1" applyBorder="1" applyAlignment="1">
      <alignment horizontal="center" vertical="center" textRotation="90" wrapText="1"/>
    </xf>
    <xf numFmtId="0" fontId="0" fillId="0" borderId="0" xfId="0" applyFill="1" applyBorder="1" applyAlignment="1">
      <alignment horizontal="center" vertical="center" textRotation="90" wrapText="1"/>
    </xf>
    <xf numFmtId="0" fontId="4" fillId="3" borderId="32" xfId="0" applyFont="1" applyFill="1" applyBorder="1" applyAlignment="1">
      <alignment horizontal="center" vertical="center"/>
    </xf>
    <xf numFmtId="0" fontId="23" fillId="0" borderId="43" xfId="0" applyFont="1" applyBorder="1" applyAlignment="1" applyProtection="1">
      <alignment horizontal="left" vertical="center"/>
    </xf>
    <xf numFmtId="0" fontId="0" fillId="0" borderId="35" xfId="0" applyBorder="1" applyAlignment="1" applyProtection="1">
      <alignment horizontal="left" vertical="center"/>
    </xf>
    <xf numFmtId="0" fontId="20" fillId="10" borderId="12" xfId="0" applyFont="1" applyFill="1" applyBorder="1" applyAlignment="1">
      <alignment horizontal="left" vertical="center"/>
    </xf>
    <xf numFmtId="0" fontId="1" fillId="10" borderId="2" xfId="0" applyFont="1" applyFill="1" applyBorder="1" applyAlignment="1">
      <alignment horizontal="left"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48" xfId="0" applyFont="1" applyBorder="1" applyAlignment="1">
      <alignment horizontal="center" vertical="center"/>
    </xf>
    <xf numFmtId="0" fontId="25" fillId="0" borderId="42" xfId="0" applyFont="1" applyBorder="1" applyAlignment="1">
      <alignment horizontal="left" vertical="center" wrapText="1"/>
    </xf>
    <xf numFmtId="0" fontId="26" fillId="0" borderId="9" xfId="0" applyFont="1" applyBorder="1" applyAlignment="1">
      <alignment horizontal="left" vertical="center"/>
    </xf>
    <xf numFmtId="0" fontId="26" fillId="0" borderId="8" xfId="0" applyFont="1" applyBorder="1" applyAlignment="1">
      <alignment horizontal="left" vertical="center"/>
    </xf>
    <xf numFmtId="0" fontId="23" fillId="0" borderId="49" xfId="0" applyFont="1" applyFill="1" applyBorder="1" applyAlignment="1">
      <alignment horizontal="center" vertical="center"/>
    </xf>
    <xf numFmtId="0" fontId="23" fillId="0" borderId="49"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pplyAlignment="1">
      <alignment horizontal="center" vertical="center"/>
    </xf>
    <xf numFmtId="0" fontId="1" fillId="0" borderId="4"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2" xfId="0" applyFont="1" applyBorder="1" applyAlignment="1">
      <alignment horizontal="center" vertical="center"/>
    </xf>
  </cellXfs>
  <cellStyles count="11">
    <cellStyle name="Migliaia 2" xfId="1" xr:uid="{00000000-0005-0000-0000-000000000000}"/>
    <cellStyle name="Migliaia 2 2 2" xfId="2" xr:uid="{00000000-0005-0000-0000-000001000000}"/>
    <cellStyle name="Migliaia 3" xfId="10" xr:uid="{00000000-0005-0000-0000-000002000000}"/>
    <cellStyle name="Migliaia 59" xfId="3" xr:uid="{00000000-0005-0000-0000-000003000000}"/>
    <cellStyle name="Normale" xfId="0" builtinId="0"/>
    <cellStyle name="Normale 2" xfId="4" xr:uid="{00000000-0005-0000-0000-000005000000}"/>
    <cellStyle name="Normale 22 2 10" xfId="5" xr:uid="{00000000-0005-0000-0000-000006000000}"/>
    <cellStyle name="Normale 22 2 2" xfId="6" xr:uid="{00000000-0005-0000-0000-000007000000}"/>
    <cellStyle name="Normale 3" xfId="7" xr:uid="{00000000-0005-0000-0000-000008000000}"/>
    <cellStyle name="Percentuale" xfId="8" builtinId="5"/>
    <cellStyle name="Valuta 2" xfId="9" xr:uid="{00000000-0005-0000-0000-00000A000000}"/>
  </cellStyles>
  <dxfs count="58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ont>
        <color theme="0" tint="-0.24994659260841701"/>
      </font>
    </dxf>
    <dxf>
      <fill>
        <patternFill>
          <bgColor theme="0" tint="-0.14996795556505021"/>
        </patternFill>
      </fill>
    </dxf>
    <dxf>
      <font>
        <strike val="0"/>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112058</xdr:colOff>
      <xdr:row>12</xdr:row>
      <xdr:rowOff>11206</xdr:rowOff>
    </xdr:from>
    <xdr:to>
      <xdr:col>7</xdr:col>
      <xdr:colOff>302558</xdr:colOff>
      <xdr:row>13</xdr:row>
      <xdr:rowOff>100853</xdr:rowOff>
    </xdr:to>
    <xdr:sp macro="" textlink="">
      <xdr:nvSpPr>
        <xdr:cNvPr id="2" name="Freccia in giù 1">
          <a:extLst>
            <a:ext uri="{FF2B5EF4-FFF2-40B4-BE49-F238E27FC236}">
              <a16:creationId xmlns:a16="http://schemas.microsoft.com/office/drawing/2014/main" id="{00000000-0008-0000-0000-000002000000}"/>
            </a:ext>
          </a:extLst>
        </xdr:cNvPr>
        <xdr:cNvSpPr/>
      </xdr:nvSpPr>
      <xdr:spPr>
        <a:xfrm>
          <a:off x="4379258" y="2297206"/>
          <a:ext cx="190500" cy="28014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it-IT"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CI-AA0a_Generale\SCI-AA0-27-CALCOLO%20ONORARIO%20ORD.%20108\SCI-AA0-27-Calcolo%20Ororario%20Ord%20108\Agg%20Parcelle%20DM%20140-2012_REV9_18Nov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I-AA0a_Generale\SCI-AA0-07_Modulistica\SCI-AA0-07n_MUDE\SCI-AA0-07n-007_Modulistica%20ORDINANZA%20100\Calcolo%20parcelle%20DM%20140-2012_Rev3_Capil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IMPORTI E PRESTAZIONI"/>
      <sheetName val="calcolo DM 140-12"/>
      <sheetName val="SINTESI CALCOLO"/>
      <sheetName val="Tabella coef-Q"/>
      <sheetName val="Tabella-Z1"/>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olo DM 140-12"/>
      <sheetName val="Tabella-Z1"/>
      <sheetName val="Foglio3"/>
    </sheetNames>
    <sheetDataSet>
      <sheetData sheetId="0"/>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Viale">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55000" cap="flat" cmpd="thickThin" algn="ctr">
          <a:solidFill>
            <a:schemeClr val="phClr"/>
          </a:solidFill>
          <a:prstDash val="solid"/>
        </a:ln>
        <a:ln w="63500" cap="flat" cmpd="thickThin"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fov="0">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R44"/>
  <sheetViews>
    <sheetView workbookViewId="0">
      <selection activeCell="D49" sqref="D49"/>
    </sheetView>
  </sheetViews>
  <sheetFormatPr defaultRowHeight="15" x14ac:dyDescent="0.25"/>
  <cols>
    <col min="14" max="14" width="10.7109375" customWidth="1"/>
  </cols>
  <sheetData>
    <row r="3" spans="2:14" ht="30" x14ac:dyDescent="0.4">
      <c r="B3" s="417" t="s">
        <v>558</v>
      </c>
    </row>
    <row r="4" spans="2:14" ht="20.25" x14ac:dyDescent="0.3">
      <c r="B4" s="418" t="s">
        <v>563</v>
      </c>
    </row>
    <row r="6" spans="2:14" ht="25.5" x14ac:dyDescent="0.35">
      <c r="B6" s="415" t="s">
        <v>557</v>
      </c>
    </row>
    <row r="7" spans="2:14" ht="18.75" x14ac:dyDescent="0.3">
      <c r="B7" s="413" t="s">
        <v>555</v>
      </c>
    </row>
    <row r="8" spans="2:14" ht="18.75" x14ac:dyDescent="0.3">
      <c r="B8" s="413" t="s">
        <v>556</v>
      </c>
    </row>
    <row r="9" spans="2:14" ht="18.75" x14ac:dyDescent="0.3">
      <c r="B9" s="414" t="s">
        <v>567</v>
      </c>
    </row>
    <row r="10" spans="2:14" ht="18.75" x14ac:dyDescent="0.3">
      <c r="B10" s="413"/>
    </row>
    <row r="11" spans="2:14" ht="25.5" x14ac:dyDescent="0.35">
      <c r="B11" s="415" t="s">
        <v>560</v>
      </c>
    </row>
    <row r="12" spans="2:14" ht="18.75" x14ac:dyDescent="0.3">
      <c r="B12" s="413" t="s">
        <v>559</v>
      </c>
      <c r="N12" s="416"/>
    </row>
    <row r="13" spans="2:14" ht="18.75" x14ac:dyDescent="0.3">
      <c r="B13" s="413" t="s">
        <v>568</v>
      </c>
    </row>
    <row r="14" spans="2:14" ht="18.75" x14ac:dyDescent="0.3">
      <c r="B14" s="413" t="s">
        <v>569</v>
      </c>
    </row>
    <row r="15" spans="2:14" ht="18.75" x14ac:dyDescent="0.3">
      <c r="B15" s="413" t="s">
        <v>570</v>
      </c>
    </row>
    <row r="16" spans="2:14" ht="18.75" x14ac:dyDescent="0.3">
      <c r="B16" s="413" t="s">
        <v>571</v>
      </c>
    </row>
    <row r="17" spans="2:18" ht="18.75" x14ac:dyDescent="0.3">
      <c r="B17" s="413" t="s">
        <v>572</v>
      </c>
    </row>
    <row r="18" spans="2:18" ht="18.75" x14ac:dyDescent="0.3">
      <c r="B18" s="413" t="s">
        <v>573</v>
      </c>
    </row>
    <row r="19" spans="2:18" ht="18.75" x14ac:dyDescent="0.3">
      <c r="B19" s="413" t="s">
        <v>564</v>
      </c>
    </row>
    <row r="20" spans="2:18" ht="18.75" x14ac:dyDescent="0.3">
      <c r="B20" s="413"/>
    </row>
    <row r="21" spans="2:18" ht="18.75" x14ac:dyDescent="0.3">
      <c r="B21" s="419" t="s">
        <v>562</v>
      </c>
      <c r="C21" s="420"/>
      <c r="D21" s="420"/>
      <c r="E21" s="420"/>
      <c r="F21" s="420"/>
      <c r="G21" s="420"/>
      <c r="H21" s="420"/>
      <c r="I21" s="420"/>
      <c r="J21" s="420"/>
      <c r="K21" s="420"/>
      <c r="L21" s="420"/>
      <c r="M21" s="420"/>
      <c r="N21" s="420"/>
      <c r="O21" s="420"/>
      <c r="P21" s="420"/>
      <c r="Q21" s="420"/>
      <c r="R21" s="420"/>
    </row>
    <row r="22" spans="2:18" ht="18.75" x14ac:dyDescent="0.3">
      <c r="B22" s="413"/>
    </row>
    <row r="23" spans="2:18" ht="25.5" x14ac:dyDescent="0.35">
      <c r="B23" s="415" t="s">
        <v>561</v>
      </c>
    </row>
    <row r="24" spans="2:18" ht="18.75" x14ac:dyDescent="0.3">
      <c r="B24" s="413" t="s">
        <v>574</v>
      </c>
    </row>
    <row r="25" spans="2:18" ht="18.75" x14ac:dyDescent="0.3">
      <c r="B25" s="413" t="s">
        <v>575</v>
      </c>
    </row>
    <row r="26" spans="2:18" ht="18.75" x14ac:dyDescent="0.3">
      <c r="B26" s="413" t="s">
        <v>576</v>
      </c>
    </row>
    <row r="27" spans="2:18" ht="18.75" x14ac:dyDescent="0.3">
      <c r="B27" s="413" t="s">
        <v>577</v>
      </c>
    </row>
    <row r="28" spans="2:18" ht="18.75" x14ac:dyDescent="0.3">
      <c r="B28" s="413" t="s">
        <v>565</v>
      </c>
    </row>
    <row r="29" spans="2:18" ht="18.75" x14ac:dyDescent="0.3">
      <c r="B29" s="413" t="s">
        <v>566</v>
      </c>
    </row>
    <row r="30" spans="2:18" ht="18.75" x14ac:dyDescent="0.3">
      <c r="B30" s="413"/>
    </row>
    <row r="31" spans="2:18" ht="18.75" x14ac:dyDescent="0.3">
      <c r="B31" s="413"/>
    </row>
    <row r="32" spans="2:18" ht="18.75" x14ac:dyDescent="0.3">
      <c r="B32" s="413"/>
    </row>
    <row r="33" spans="2:2" ht="25.5" x14ac:dyDescent="0.35">
      <c r="B33" s="415" t="s">
        <v>578</v>
      </c>
    </row>
    <row r="34" spans="2:2" ht="18.75" x14ac:dyDescent="0.3">
      <c r="B34" s="413" t="s">
        <v>579</v>
      </c>
    </row>
    <row r="35" spans="2:2" ht="18.75" x14ac:dyDescent="0.3">
      <c r="B35" s="413" t="s">
        <v>583</v>
      </c>
    </row>
    <row r="36" spans="2:2" ht="18.75" x14ac:dyDescent="0.3">
      <c r="B36" s="413" t="s">
        <v>584</v>
      </c>
    </row>
    <row r="37" spans="2:2" ht="18.75" x14ac:dyDescent="0.3">
      <c r="B37" s="413" t="s">
        <v>580</v>
      </c>
    </row>
    <row r="38" spans="2:2" ht="18.75" x14ac:dyDescent="0.3">
      <c r="B38" s="413" t="s">
        <v>585</v>
      </c>
    </row>
    <row r="39" spans="2:2" ht="18.75" x14ac:dyDescent="0.3">
      <c r="B39" s="413"/>
    </row>
    <row r="42" spans="2:2" ht="25.5" x14ac:dyDescent="0.35">
      <c r="B42" s="415" t="s">
        <v>586</v>
      </c>
    </row>
    <row r="43" spans="2:2" ht="18.75" x14ac:dyDescent="0.3">
      <c r="B43" s="413" t="s">
        <v>587</v>
      </c>
    </row>
    <row r="44" spans="2:2" ht="18.75" x14ac:dyDescent="0.3">
      <c r="B44" s="413" t="s">
        <v>588</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68"/>
  <sheetViews>
    <sheetView tabSelected="1" zoomScale="85" zoomScaleNormal="85" workbookViewId="0">
      <selection activeCell="D12" sqref="D12"/>
    </sheetView>
  </sheetViews>
  <sheetFormatPr defaultRowHeight="15" x14ac:dyDescent="0.25"/>
  <cols>
    <col min="1" max="1" width="3" customWidth="1"/>
    <col min="2" max="2" width="28" customWidth="1"/>
    <col min="3" max="3" width="24.140625" customWidth="1"/>
    <col min="4" max="4" width="19" customWidth="1"/>
    <col min="5" max="5" width="23.5703125" customWidth="1"/>
    <col min="6" max="6" width="23" customWidth="1"/>
    <col min="7" max="7" width="68.28515625" customWidth="1"/>
  </cols>
  <sheetData>
    <row r="2" spans="2:7" x14ac:dyDescent="0.25">
      <c r="B2" s="422" t="s">
        <v>113</v>
      </c>
      <c r="C2" s="422"/>
      <c r="D2" s="422"/>
      <c r="E2" s="422"/>
      <c r="F2" s="422"/>
    </row>
    <row r="3" spans="2:7" ht="72.75" customHeight="1" x14ac:dyDescent="0.25">
      <c r="B3" s="422"/>
      <c r="C3" s="422"/>
      <c r="D3" s="422"/>
      <c r="E3" s="422"/>
      <c r="F3" s="422"/>
    </row>
    <row r="4" spans="2:7" s="1" customFormat="1" ht="72.75" customHeight="1" x14ac:dyDescent="0.25">
      <c r="B4" s="389"/>
      <c r="C4" s="389"/>
      <c r="D4" s="389"/>
      <c r="E4" s="389"/>
      <c r="F4" s="389"/>
    </row>
    <row r="5" spans="2:7" ht="33" customHeight="1" x14ac:dyDescent="0.25">
      <c r="B5" s="389" t="s">
        <v>112</v>
      </c>
      <c r="C5" s="422"/>
      <c r="D5" s="422"/>
      <c r="E5" s="422"/>
      <c r="F5" s="389"/>
    </row>
    <row r="6" spans="2:7" ht="33" customHeight="1" x14ac:dyDescent="0.25">
      <c r="B6" s="389" t="s">
        <v>111</v>
      </c>
      <c r="C6" s="422"/>
      <c r="D6" s="422"/>
      <c r="E6" s="422"/>
      <c r="F6" s="389"/>
    </row>
    <row r="7" spans="2:7" ht="20.25" x14ac:dyDescent="0.25">
      <c r="B7" s="32"/>
      <c r="C7" s="32"/>
      <c r="D7" s="32"/>
      <c r="E7" s="32"/>
      <c r="F7" s="32"/>
    </row>
    <row r="8" spans="2:7" ht="28.5" customHeight="1" x14ac:dyDescent="0.25">
      <c r="B8" s="424" t="s">
        <v>110</v>
      </c>
      <c r="C8" s="424"/>
      <c r="D8" s="32"/>
      <c r="E8" s="32"/>
      <c r="F8" s="32"/>
      <c r="G8" s="32"/>
    </row>
    <row r="9" spans="2:7" ht="20.25" x14ac:dyDescent="0.25">
      <c r="B9" s="411" t="s">
        <v>103</v>
      </c>
      <c r="C9" s="380">
        <v>0</v>
      </c>
      <c r="D9" s="32"/>
      <c r="F9" s="32"/>
      <c r="G9" s="32"/>
    </row>
    <row r="10" spans="2:7" ht="20.25" customHeight="1" x14ac:dyDescent="0.25">
      <c r="B10" s="411" t="s">
        <v>101</v>
      </c>
      <c r="C10" s="380">
        <v>0</v>
      </c>
      <c r="D10" s="32"/>
      <c r="E10" s="32"/>
      <c r="F10" s="32"/>
      <c r="G10" s="32"/>
    </row>
    <row r="11" spans="2:7" ht="20.25" x14ac:dyDescent="0.25">
      <c r="B11" s="411" t="s">
        <v>99</v>
      </c>
      <c r="C11" s="380">
        <v>0</v>
      </c>
      <c r="D11" s="32"/>
      <c r="E11" s="425" t="s">
        <v>109</v>
      </c>
      <c r="F11" s="425"/>
      <c r="G11" s="425"/>
    </row>
    <row r="12" spans="2:7" ht="21" thickBot="1" x14ac:dyDescent="0.3">
      <c r="B12" s="411" t="s">
        <v>97</v>
      </c>
      <c r="C12" s="381">
        <v>0</v>
      </c>
      <c r="D12" s="32"/>
      <c r="E12" s="32"/>
      <c r="F12" s="32"/>
      <c r="G12" s="32"/>
    </row>
    <row r="13" spans="2:7" ht="20.25" x14ac:dyDescent="0.25">
      <c r="B13" s="35" t="s">
        <v>108</v>
      </c>
      <c r="C13" s="34">
        <f>SUM(C9:C12)</f>
        <v>0</v>
      </c>
      <c r="D13" s="32"/>
      <c r="E13" s="32"/>
      <c r="F13" s="32"/>
    </row>
    <row r="14" spans="2:7" ht="20.25" x14ac:dyDescent="0.25">
      <c r="B14" s="35"/>
      <c r="C14" s="34"/>
      <c r="D14" s="32"/>
      <c r="E14" s="32"/>
      <c r="F14" s="32"/>
    </row>
    <row r="15" spans="2:7" ht="20.25" x14ac:dyDescent="0.25">
      <c r="B15" s="426" t="s">
        <v>107</v>
      </c>
      <c r="C15" s="426"/>
      <c r="D15" s="32"/>
      <c r="E15" s="32"/>
      <c r="F15" s="32"/>
    </row>
    <row r="16" spans="2:7" ht="20.25" x14ac:dyDescent="0.25">
      <c r="B16" s="33"/>
      <c r="C16" s="32"/>
      <c r="D16" s="32"/>
      <c r="E16" s="32"/>
      <c r="F16" s="32"/>
    </row>
    <row r="17" spans="2:7" ht="32.25" customHeight="1" x14ac:dyDescent="0.25">
      <c r="B17" s="382" t="s">
        <v>106</v>
      </c>
      <c r="C17" s="423" t="s">
        <v>105</v>
      </c>
      <c r="D17" s="423"/>
      <c r="E17" s="31" t="str">
        <f>+B15</f>
        <v>DANNI GRAVI</v>
      </c>
      <c r="F17" s="30"/>
      <c r="G17" s="29" t="s">
        <v>104</v>
      </c>
    </row>
    <row r="18" spans="2:7" x14ac:dyDescent="0.25">
      <c r="B18" s="411" t="s">
        <v>103</v>
      </c>
      <c r="C18" s="25">
        <v>0.7</v>
      </c>
      <c r="D18" s="24">
        <v>1.3</v>
      </c>
      <c r="E18" s="23">
        <f>+IF($B$15="DANNI LIEVI",C18,(IF($B$15="DANNI GRAVI",((C18+D18)/2),D18)))</f>
        <v>1</v>
      </c>
      <c r="F18" s="28"/>
      <c r="G18" s="26" t="s">
        <v>102</v>
      </c>
    </row>
    <row r="19" spans="2:7" x14ac:dyDescent="0.25">
      <c r="B19" s="411" t="s">
        <v>101</v>
      </c>
      <c r="C19" s="25">
        <v>1</v>
      </c>
      <c r="D19" s="24">
        <v>1.2</v>
      </c>
      <c r="E19" s="23">
        <f>+IF($B$15="DANNI LIEVI",C19,(IF($B$15="DANNI GRAVI",((C19+D19)/2),D19)))</f>
        <v>1.1000000000000001</v>
      </c>
      <c r="F19" s="27"/>
      <c r="G19" s="26" t="s">
        <v>100</v>
      </c>
    </row>
    <row r="20" spans="2:7" x14ac:dyDescent="0.25">
      <c r="B20" s="411" t="s">
        <v>99</v>
      </c>
      <c r="C20" s="25">
        <v>0.8</v>
      </c>
      <c r="D20" s="24">
        <v>1.1000000000000001</v>
      </c>
      <c r="E20" s="23">
        <f>+IF($B$15="DANNI LIEVI",C20,(IF($B$15="DANNI GRAVI",((C20+D20)/2),D20)))</f>
        <v>0.95000000000000007</v>
      </c>
      <c r="F20" s="15" t="s">
        <v>21</v>
      </c>
      <c r="G20" s="26" t="s">
        <v>98</v>
      </c>
    </row>
    <row r="21" spans="2:7" x14ac:dyDescent="0.25">
      <c r="B21" s="411" t="s">
        <v>97</v>
      </c>
      <c r="C21" s="25">
        <v>1.1000000000000001</v>
      </c>
      <c r="D21" s="24">
        <v>1.3</v>
      </c>
      <c r="E21" s="23">
        <f>+IF($B$15="DANNI LIEVI",C21,(IF($B$15="DANNI GRAVI",((C21+D21)/2),D21)))</f>
        <v>1.2000000000000002</v>
      </c>
      <c r="F21" s="15" t="s">
        <v>15</v>
      </c>
      <c r="G21" s="22" t="s">
        <v>96</v>
      </c>
    </row>
    <row r="22" spans="2:7" x14ac:dyDescent="0.25">
      <c r="B22" s="411"/>
      <c r="C22" s="6" t="s">
        <v>95</v>
      </c>
      <c r="D22" s="6" t="s">
        <v>94</v>
      </c>
      <c r="E22" s="6" t="s">
        <v>93</v>
      </c>
      <c r="F22" s="6" t="s">
        <v>92</v>
      </c>
      <c r="G22" s="12"/>
    </row>
    <row r="23" spans="2:7" x14ac:dyDescent="0.25">
      <c r="B23" s="14" t="s">
        <v>91</v>
      </c>
      <c r="C23" s="13"/>
      <c r="D23" s="13"/>
      <c r="E23" s="13"/>
      <c r="F23" s="13"/>
      <c r="G23" s="13"/>
    </row>
    <row r="24" spans="2:7" x14ac:dyDescent="0.25">
      <c r="B24" s="411" t="s">
        <v>90</v>
      </c>
      <c r="C24" s="9" t="s">
        <v>89</v>
      </c>
      <c r="D24" s="15" t="str">
        <f t="shared" ref="D24:D32" si="0">+C24</f>
        <v>x</v>
      </c>
      <c r="E24" s="15" t="str">
        <f t="shared" ref="E24:E32" si="1">+C24</f>
        <v>x</v>
      </c>
      <c r="F24" s="15" t="str">
        <f t="shared" ref="F24:F32" si="2">+C24</f>
        <v>x</v>
      </c>
      <c r="G24" s="12" t="s">
        <v>46</v>
      </c>
    </row>
    <row r="25" spans="2:7" x14ac:dyDescent="0.25">
      <c r="B25" s="411" t="s">
        <v>88</v>
      </c>
      <c r="C25" s="21" t="s">
        <v>21</v>
      </c>
      <c r="D25" s="15" t="str">
        <f t="shared" si="0"/>
        <v>X</v>
      </c>
      <c r="E25" s="15" t="str">
        <f t="shared" si="1"/>
        <v>X</v>
      </c>
      <c r="F25" s="15" t="str">
        <f t="shared" si="2"/>
        <v>X</v>
      </c>
      <c r="G25" s="17" t="s">
        <v>87</v>
      </c>
    </row>
    <row r="26" spans="2:7" x14ac:dyDescent="0.25">
      <c r="B26" s="411" t="s">
        <v>86</v>
      </c>
      <c r="C26" s="11" t="s">
        <v>15</v>
      </c>
      <c r="D26" s="15" t="str">
        <f t="shared" si="0"/>
        <v>?</v>
      </c>
      <c r="E26" s="15" t="str">
        <f t="shared" si="1"/>
        <v>?</v>
      </c>
      <c r="F26" s="15" t="str">
        <f t="shared" si="2"/>
        <v>?</v>
      </c>
      <c r="G26" s="10" t="s">
        <v>70</v>
      </c>
    </row>
    <row r="27" spans="2:7" x14ac:dyDescent="0.25">
      <c r="B27" s="411" t="s">
        <v>85</v>
      </c>
      <c r="C27" s="9" t="s">
        <v>89</v>
      </c>
      <c r="D27" s="15" t="str">
        <f t="shared" si="0"/>
        <v>x</v>
      </c>
      <c r="E27" s="15" t="str">
        <f t="shared" si="1"/>
        <v>x</v>
      </c>
      <c r="F27" s="15" t="str">
        <f t="shared" si="2"/>
        <v>x</v>
      </c>
      <c r="G27" s="12" t="s">
        <v>68</v>
      </c>
    </row>
    <row r="28" spans="2:7" x14ac:dyDescent="0.25">
      <c r="B28" s="411" t="s">
        <v>84</v>
      </c>
      <c r="C28" s="11" t="s">
        <v>15</v>
      </c>
      <c r="D28" s="15" t="str">
        <f t="shared" si="0"/>
        <v>?</v>
      </c>
      <c r="E28" s="15" t="str">
        <f t="shared" si="1"/>
        <v>?</v>
      </c>
      <c r="F28" s="15" t="str">
        <f t="shared" si="2"/>
        <v>?</v>
      </c>
      <c r="G28" s="10" t="s">
        <v>83</v>
      </c>
    </row>
    <row r="29" spans="2:7" x14ac:dyDescent="0.25">
      <c r="B29" s="18" t="s">
        <v>82</v>
      </c>
      <c r="C29" s="9" t="s">
        <v>89</v>
      </c>
      <c r="D29" s="20" t="str">
        <f t="shared" si="0"/>
        <v>x</v>
      </c>
      <c r="E29" s="20" t="str">
        <f t="shared" si="1"/>
        <v>x</v>
      </c>
      <c r="F29" s="20" t="str">
        <f t="shared" si="2"/>
        <v>x</v>
      </c>
      <c r="G29" s="19" t="s">
        <v>66</v>
      </c>
    </row>
    <row r="30" spans="2:7" x14ac:dyDescent="0.25">
      <c r="B30" s="411" t="s">
        <v>81</v>
      </c>
      <c r="C30" s="9" t="s">
        <v>89</v>
      </c>
      <c r="D30" s="15" t="str">
        <f t="shared" si="0"/>
        <v>x</v>
      </c>
      <c r="E30" s="15" t="str">
        <f t="shared" si="1"/>
        <v>x</v>
      </c>
      <c r="F30" s="15" t="str">
        <f t="shared" si="2"/>
        <v>x</v>
      </c>
      <c r="G30" s="12" t="s">
        <v>7</v>
      </c>
    </row>
    <row r="31" spans="2:7" x14ac:dyDescent="0.25">
      <c r="B31" s="411" t="s">
        <v>80</v>
      </c>
      <c r="C31" s="11" t="s">
        <v>15</v>
      </c>
      <c r="D31" s="15" t="str">
        <f t="shared" si="0"/>
        <v>?</v>
      </c>
      <c r="E31" s="15" t="str">
        <f t="shared" si="1"/>
        <v>?</v>
      </c>
      <c r="F31" s="15" t="str">
        <f t="shared" si="2"/>
        <v>?</v>
      </c>
      <c r="G31" s="10" t="s">
        <v>58</v>
      </c>
    </row>
    <row r="32" spans="2:7" x14ac:dyDescent="0.25">
      <c r="B32" s="411" t="s">
        <v>79</v>
      </c>
      <c r="C32" s="9" t="s">
        <v>89</v>
      </c>
      <c r="D32" s="15" t="str">
        <f t="shared" si="0"/>
        <v>x</v>
      </c>
      <c r="E32" s="15" t="str">
        <f t="shared" si="1"/>
        <v>x</v>
      </c>
      <c r="F32" s="15" t="str">
        <f t="shared" si="2"/>
        <v>x</v>
      </c>
      <c r="G32" s="12" t="s">
        <v>34</v>
      </c>
    </row>
    <row r="33" spans="2:7" x14ac:dyDescent="0.25">
      <c r="B33" s="16" t="s">
        <v>78</v>
      </c>
      <c r="C33" s="13"/>
      <c r="D33" s="13"/>
      <c r="E33" s="13"/>
      <c r="F33" s="13"/>
      <c r="G33" s="13"/>
    </row>
    <row r="34" spans="2:7" x14ac:dyDescent="0.25">
      <c r="B34" s="411" t="s">
        <v>77</v>
      </c>
      <c r="C34" s="9" t="s">
        <v>89</v>
      </c>
      <c r="D34" s="15" t="str">
        <f t="shared" ref="D34:D40" si="3">+C34</f>
        <v>x</v>
      </c>
      <c r="E34" s="15" t="str">
        <f t="shared" ref="E34:E40" si="4">+C34</f>
        <v>x</v>
      </c>
      <c r="F34" s="15" t="str">
        <f t="shared" ref="F34:F40" si="5">+C34</f>
        <v>x</v>
      </c>
      <c r="G34" s="12" t="s">
        <v>40</v>
      </c>
    </row>
    <row r="35" spans="2:7" x14ac:dyDescent="0.25">
      <c r="B35" s="411" t="s">
        <v>76</v>
      </c>
      <c r="C35" s="9" t="s">
        <v>89</v>
      </c>
      <c r="D35" s="15" t="str">
        <f t="shared" si="3"/>
        <v>x</v>
      </c>
      <c r="E35" s="15" t="str">
        <f t="shared" si="4"/>
        <v>x</v>
      </c>
      <c r="F35" s="15" t="str">
        <f t="shared" si="5"/>
        <v>x</v>
      </c>
      <c r="G35" s="12" t="s">
        <v>42</v>
      </c>
    </row>
    <row r="36" spans="2:7" x14ac:dyDescent="0.25">
      <c r="B36" s="411" t="s">
        <v>75</v>
      </c>
      <c r="C36" s="11" t="s">
        <v>15</v>
      </c>
      <c r="D36" s="15" t="str">
        <f t="shared" si="3"/>
        <v>?</v>
      </c>
      <c r="E36" s="15" t="str">
        <f t="shared" si="4"/>
        <v>?</v>
      </c>
      <c r="F36" s="15" t="str">
        <f t="shared" si="5"/>
        <v>?</v>
      </c>
      <c r="G36" s="10" t="s">
        <v>74</v>
      </c>
    </row>
    <row r="37" spans="2:7" x14ac:dyDescent="0.25">
      <c r="B37" s="411" t="s">
        <v>73</v>
      </c>
      <c r="C37" s="9" t="str">
        <f>+C25</f>
        <v>X</v>
      </c>
      <c r="D37" s="15" t="str">
        <f t="shared" si="3"/>
        <v>X</v>
      </c>
      <c r="E37" s="15" t="str">
        <f t="shared" si="4"/>
        <v>X</v>
      </c>
      <c r="F37" s="15" t="str">
        <f t="shared" si="5"/>
        <v>X</v>
      </c>
      <c r="G37" s="12" t="s">
        <v>72</v>
      </c>
    </row>
    <row r="38" spans="2:7" x14ac:dyDescent="0.25">
      <c r="B38" s="411" t="s">
        <v>71</v>
      </c>
      <c r="C38" s="9" t="str">
        <f>+C26</f>
        <v>?</v>
      </c>
      <c r="D38" s="15" t="str">
        <f t="shared" si="3"/>
        <v>?</v>
      </c>
      <c r="E38" s="15" t="str">
        <f t="shared" si="4"/>
        <v>?</v>
      </c>
      <c r="F38" s="15" t="str">
        <f t="shared" si="5"/>
        <v>?</v>
      </c>
      <c r="G38" s="10" t="s">
        <v>70</v>
      </c>
    </row>
    <row r="39" spans="2:7" x14ac:dyDescent="0.25">
      <c r="B39" s="411" t="s">
        <v>69</v>
      </c>
      <c r="C39" s="9" t="str">
        <f>+C27</f>
        <v>x</v>
      </c>
      <c r="D39" s="15" t="str">
        <f t="shared" si="3"/>
        <v>x</v>
      </c>
      <c r="E39" s="15" t="str">
        <f t="shared" si="4"/>
        <v>x</v>
      </c>
      <c r="F39" s="15" t="str">
        <f t="shared" si="5"/>
        <v>x</v>
      </c>
      <c r="G39" s="12" t="s">
        <v>68</v>
      </c>
    </row>
    <row r="40" spans="2:7" x14ac:dyDescent="0.25">
      <c r="B40" s="18" t="s">
        <v>67</v>
      </c>
      <c r="C40" s="9" t="str">
        <f>+C29</f>
        <v>x</v>
      </c>
      <c r="D40" s="15" t="str">
        <f t="shared" si="3"/>
        <v>x</v>
      </c>
      <c r="E40" s="15" t="str">
        <f t="shared" si="4"/>
        <v>x</v>
      </c>
      <c r="F40" s="15" t="str">
        <f t="shared" si="5"/>
        <v>x</v>
      </c>
      <c r="G40" s="17" t="s">
        <v>66</v>
      </c>
    </row>
    <row r="41" spans="2:7" x14ac:dyDescent="0.25">
      <c r="B41" s="411" t="s">
        <v>65</v>
      </c>
      <c r="C41" s="8"/>
      <c r="D41" s="378" t="s">
        <v>89</v>
      </c>
      <c r="E41" s="8"/>
      <c r="F41" s="8"/>
      <c r="G41" s="12" t="s">
        <v>64</v>
      </c>
    </row>
    <row r="42" spans="2:7" x14ac:dyDescent="0.25">
      <c r="B42" s="411" t="s">
        <v>63</v>
      </c>
      <c r="C42" s="8"/>
      <c r="D42" s="11" t="s">
        <v>15</v>
      </c>
      <c r="E42" s="8"/>
      <c r="F42" s="8"/>
      <c r="G42" s="12" t="s">
        <v>62</v>
      </c>
    </row>
    <row r="43" spans="2:7" x14ac:dyDescent="0.25">
      <c r="B43" s="411" t="s">
        <v>61</v>
      </c>
      <c r="C43" s="8"/>
      <c r="D43" s="11" t="s">
        <v>15</v>
      </c>
      <c r="E43" s="8"/>
      <c r="F43" s="8"/>
      <c r="G43" s="12" t="s">
        <v>60</v>
      </c>
    </row>
    <row r="44" spans="2:7" x14ac:dyDescent="0.25">
      <c r="B44" s="411" t="s">
        <v>59</v>
      </c>
      <c r="C44" s="9" t="str">
        <f>+C31</f>
        <v>?</v>
      </c>
      <c r="D44" s="15" t="str">
        <f t="shared" ref="D44:D49" si="6">+C44</f>
        <v>?</v>
      </c>
      <c r="E44" s="15" t="str">
        <f t="shared" ref="E44:E49" si="7">+C44</f>
        <v>?</v>
      </c>
      <c r="F44" s="15" t="str">
        <f t="shared" ref="F44:F49" si="8">+C44</f>
        <v>?</v>
      </c>
      <c r="G44" s="10" t="s">
        <v>58</v>
      </c>
    </row>
    <row r="45" spans="2:7" x14ac:dyDescent="0.25">
      <c r="B45" s="411" t="s">
        <v>57</v>
      </c>
      <c r="C45" s="11" t="s">
        <v>21</v>
      </c>
      <c r="D45" s="15" t="str">
        <f t="shared" si="6"/>
        <v>X</v>
      </c>
      <c r="E45" s="15" t="str">
        <f t="shared" si="7"/>
        <v>X</v>
      </c>
      <c r="F45" s="15" t="str">
        <f t="shared" si="8"/>
        <v>X</v>
      </c>
      <c r="G45" s="7" t="s">
        <v>56</v>
      </c>
    </row>
    <row r="46" spans="2:7" x14ac:dyDescent="0.25">
      <c r="B46" s="411" t="s">
        <v>55</v>
      </c>
      <c r="C46" s="11" t="s">
        <v>21</v>
      </c>
      <c r="D46" s="15" t="str">
        <f t="shared" si="6"/>
        <v>X</v>
      </c>
      <c r="E46" s="15" t="str">
        <f t="shared" si="7"/>
        <v>X</v>
      </c>
      <c r="F46" s="15" t="str">
        <f t="shared" si="8"/>
        <v>X</v>
      </c>
      <c r="G46" s="10" t="s">
        <v>54</v>
      </c>
    </row>
    <row r="47" spans="2:7" x14ac:dyDescent="0.25">
      <c r="B47" s="411" t="s">
        <v>53</v>
      </c>
      <c r="C47" s="11" t="s">
        <v>21</v>
      </c>
      <c r="D47" s="15" t="str">
        <f t="shared" si="6"/>
        <v>X</v>
      </c>
      <c r="E47" s="15" t="str">
        <f t="shared" si="7"/>
        <v>X</v>
      </c>
      <c r="F47" s="15" t="str">
        <f t="shared" si="8"/>
        <v>X</v>
      </c>
      <c r="G47" s="7" t="s">
        <v>52</v>
      </c>
    </row>
    <row r="48" spans="2:7" x14ac:dyDescent="0.25">
      <c r="B48" s="411" t="s">
        <v>51</v>
      </c>
      <c r="C48" s="11" t="s">
        <v>15</v>
      </c>
      <c r="D48" s="15" t="str">
        <f t="shared" si="6"/>
        <v>?</v>
      </c>
      <c r="E48" s="15" t="str">
        <f t="shared" si="7"/>
        <v>?</v>
      </c>
      <c r="F48" s="15" t="str">
        <f t="shared" si="8"/>
        <v>?</v>
      </c>
      <c r="G48" s="7" t="s">
        <v>50</v>
      </c>
    </row>
    <row r="49" spans="2:7" x14ac:dyDescent="0.25">
      <c r="B49" s="411" t="s">
        <v>49</v>
      </c>
      <c r="C49" s="9" t="str">
        <f>+C32</f>
        <v>x</v>
      </c>
      <c r="D49" s="15" t="str">
        <f t="shared" si="6"/>
        <v>x</v>
      </c>
      <c r="E49" s="15" t="str">
        <f t="shared" si="7"/>
        <v>x</v>
      </c>
      <c r="F49" s="15" t="str">
        <f t="shared" si="8"/>
        <v>x</v>
      </c>
      <c r="G49" s="12" t="s">
        <v>34</v>
      </c>
    </row>
    <row r="50" spans="2:7" x14ac:dyDescent="0.25">
      <c r="B50" s="14" t="s">
        <v>48</v>
      </c>
      <c r="C50" s="13"/>
      <c r="D50" s="13"/>
      <c r="E50" s="13"/>
      <c r="F50" s="13"/>
      <c r="G50" s="13"/>
    </row>
    <row r="51" spans="2:7" x14ac:dyDescent="0.25">
      <c r="B51" s="411" t="s">
        <v>47</v>
      </c>
      <c r="C51" s="9" t="s">
        <v>89</v>
      </c>
      <c r="D51" s="15" t="str">
        <f>+C51</f>
        <v>x</v>
      </c>
      <c r="E51" s="15" t="str">
        <f>+C51</f>
        <v>x</v>
      </c>
      <c r="F51" s="15" t="str">
        <f>+C51</f>
        <v>x</v>
      </c>
      <c r="G51" s="12" t="s">
        <v>46</v>
      </c>
    </row>
    <row r="52" spans="2:7" x14ac:dyDescent="0.25">
      <c r="B52" s="411" t="s">
        <v>45</v>
      </c>
      <c r="C52" s="9" t="s">
        <v>89</v>
      </c>
      <c r="D52" s="15" t="str">
        <f>+C52</f>
        <v>x</v>
      </c>
      <c r="E52" s="15" t="str">
        <f>+C52</f>
        <v>x</v>
      </c>
      <c r="F52" s="15" t="str">
        <f>+C52</f>
        <v>x</v>
      </c>
      <c r="G52" s="12" t="s">
        <v>44</v>
      </c>
    </row>
    <row r="53" spans="2:7" x14ac:dyDescent="0.25">
      <c r="B53" s="411" t="s">
        <v>43</v>
      </c>
      <c r="C53" s="9" t="s">
        <v>89</v>
      </c>
      <c r="D53" s="15" t="str">
        <f>+C53</f>
        <v>x</v>
      </c>
      <c r="E53" s="15" t="str">
        <f>+C53</f>
        <v>x</v>
      </c>
      <c r="F53" s="15" t="str">
        <f>+C53</f>
        <v>x</v>
      </c>
      <c r="G53" s="12" t="s">
        <v>42</v>
      </c>
    </row>
    <row r="54" spans="2:7" x14ac:dyDescent="0.25">
      <c r="B54" s="411" t="s">
        <v>41</v>
      </c>
      <c r="C54" s="9" t="s">
        <v>89</v>
      </c>
      <c r="D54" s="15" t="str">
        <f>+C54</f>
        <v>x</v>
      </c>
      <c r="E54" s="15" t="str">
        <f>+C54</f>
        <v>x</v>
      </c>
      <c r="F54" s="15" t="str">
        <f>+C54</f>
        <v>x</v>
      </c>
      <c r="G54" s="12" t="s">
        <v>40</v>
      </c>
    </row>
    <row r="55" spans="2:7" x14ac:dyDescent="0.25">
      <c r="B55" s="411" t="s">
        <v>39</v>
      </c>
      <c r="C55" s="11" t="s">
        <v>15</v>
      </c>
      <c r="D55" s="9" t="s">
        <v>89</v>
      </c>
      <c r="E55" s="11" t="s">
        <v>15</v>
      </c>
      <c r="F55" s="11" t="s">
        <v>15</v>
      </c>
      <c r="G55" s="10" t="s">
        <v>38</v>
      </c>
    </row>
    <row r="56" spans="2:7" x14ac:dyDescent="0.25">
      <c r="B56" s="411" t="s">
        <v>37</v>
      </c>
      <c r="C56" s="9" t="s">
        <v>89</v>
      </c>
      <c r="D56" s="15" t="str">
        <f>+C56</f>
        <v>x</v>
      </c>
      <c r="E56" s="15" t="str">
        <f>+C56</f>
        <v>x</v>
      </c>
      <c r="F56" s="15" t="str">
        <f>+C56</f>
        <v>x</v>
      </c>
      <c r="G56" s="12" t="s">
        <v>36</v>
      </c>
    </row>
    <row r="57" spans="2:7" x14ac:dyDescent="0.25">
      <c r="B57" s="411" t="s">
        <v>35</v>
      </c>
      <c r="C57" s="9" t="str">
        <f>+C32</f>
        <v>x</v>
      </c>
      <c r="D57" s="15" t="str">
        <f>+C57</f>
        <v>x</v>
      </c>
      <c r="E57" s="15" t="str">
        <f>+C57</f>
        <v>x</v>
      </c>
      <c r="F57" s="15" t="str">
        <f>+C57</f>
        <v>x</v>
      </c>
      <c r="G57" s="12" t="s">
        <v>34</v>
      </c>
    </row>
    <row r="58" spans="2:7" x14ac:dyDescent="0.25">
      <c r="B58" s="16" t="s">
        <v>33</v>
      </c>
      <c r="C58" s="13"/>
      <c r="D58" s="13"/>
      <c r="E58" s="13"/>
      <c r="F58" s="13"/>
      <c r="G58" s="13"/>
    </row>
    <row r="59" spans="2:7" x14ac:dyDescent="0.25">
      <c r="B59" s="411" t="s">
        <v>32</v>
      </c>
      <c r="C59" s="9" t="s">
        <v>89</v>
      </c>
      <c r="D59" s="15" t="str">
        <f t="shared" ref="D59:D64" si="9">+C59</f>
        <v>x</v>
      </c>
      <c r="E59" s="15" t="str">
        <f t="shared" ref="E59:E64" si="10">+C59</f>
        <v>x</v>
      </c>
      <c r="F59" s="15" t="str">
        <f t="shared" ref="F59:F64" si="11">+C59</f>
        <v>x</v>
      </c>
      <c r="G59" s="12" t="s">
        <v>31</v>
      </c>
    </row>
    <row r="60" spans="2:7" x14ac:dyDescent="0.25">
      <c r="B60" s="411" t="s">
        <v>30</v>
      </c>
      <c r="C60" s="9" t="s">
        <v>89</v>
      </c>
      <c r="D60" s="15" t="str">
        <f t="shared" si="9"/>
        <v>x</v>
      </c>
      <c r="E60" s="15" t="str">
        <f t="shared" si="10"/>
        <v>x</v>
      </c>
      <c r="F60" s="15" t="str">
        <f t="shared" si="11"/>
        <v>x</v>
      </c>
      <c r="G60" s="12" t="s">
        <v>29</v>
      </c>
    </row>
    <row r="61" spans="2:7" x14ac:dyDescent="0.25">
      <c r="B61" s="411" t="s">
        <v>28</v>
      </c>
      <c r="C61" s="9" t="s">
        <v>89</v>
      </c>
      <c r="D61" s="15" t="str">
        <f t="shared" si="9"/>
        <v>x</v>
      </c>
      <c r="E61" s="15" t="str">
        <f t="shared" si="10"/>
        <v>x</v>
      </c>
      <c r="F61" s="15" t="str">
        <f t="shared" si="11"/>
        <v>x</v>
      </c>
      <c r="G61" s="12" t="s">
        <v>27</v>
      </c>
    </row>
    <row r="62" spans="2:7" x14ac:dyDescent="0.25">
      <c r="B62" s="411" t="s">
        <v>26</v>
      </c>
      <c r="C62" s="9" t="s">
        <v>89</v>
      </c>
      <c r="D62" s="15" t="str">
        <f t="shared" si="9"/>
        <v>x</v>
      </c>
      <c r="E62" s="15" t="str">
        <f t="shared" si="10"/>
        <v>x</v>
      </c>
      <c r="F62" s="15" t="str">
        <f t="shared" si="11"/>
        <v>x</v>
      </c>
      <c r="G62" s="12" t="s">
        <v>25</v>
      </c>
    </row>
    <row r="63" spans="2:7" x14ac:dyDescent="0.25">
      <c r="B63" s="411" t="s">
        <v>24</v>
      </c>
      <c r="C63" s="9" t="s">
        <v>89</v>
      </c>
      <c r="D63" s="15" t="str">
        <f t="shared" si="9"/>
        <v>x</v>
      </c>
      <c r="E63" s="15" t="str">
        <f t="shared" si="10"/>
        <v>x</v>
      </c>
      <c r="F63" s="15" t="str">
        <f t="shared" si="11"/>
        <v>x</v>
      </c>
      <c r="G63" s="12" t="s">
        <v>23</v>
      </c>
    </row>
    <row r="64" spans="2:7" x14ac:dyDescent="0.25">
      <c r="B64" s="411" t="s">
        <v>22</v>
      </c>
      <c r="C64" s="9" t="str">
        <f>+C32</f>
        <v>x</v>
      </c>
      <c r="D64" s="15" t="str">
        <f t="shared" si="9"/>
        <v>x</v>
      </c>
      <c r="E64" s="15" t="str">
        <f t="shared" si="10"/>
        <v>x</v>
      </c>
      <c r="F64" s="15" t="str">
        <f t="shared" si="11"/>
        <v>x</v>
      </c>
      <c r="G64" s="12" t="s">
        <v>20</v>
      </c>
    </row>
    <row r="65" spans="2:7" x14ac:dyDescent="0.25">
      <c r="B65" s="14" t="s">
        <v>19</v>
      </c>
      <c r="C65" s="13"/>
      <c r="D65" s="13"/>
      <c r="E65" s="13"/>
      <c r="F65" s="13"/>
      <c r="G65" s="13"/>
    </row>
    <row r="66" spans="2:7" x14ac:dyDescent="0.25">
      <c r="B66" s="411" t="s">
        <v>18</v>
      </c>
      <c r="C66" s="8"/>
      <c r="D66" s="9" t="s">
        <v>89</v>
      </c>
      <c r="E66" s="8"/>
      <c r="F66" s="8"/>
      <c r="G66" s="12" t="s">
        <v>17</v>
      </c>
    </row>
    <row r="67" spans="2:7" x14ac:dyDescent="0.25">
      <c r="B67" s="411" t="s">
        <v>16</v>
      </c>
      <c r="C67" s="8"/>
      <c r="D67" s="8"/>
      <c r="E67" s="11" t="s">
        <v>15</v>
      </c>
      <c r="F67" s="8"/>
      <c r="G67" s="10" t="s">
        <v>14</v>
      </c>
    </row>
    <row r="68" spans="2:7" x14ac:dyDescent="0.25">
      <c r="B68" s="411" t="s">
        <v>13</v>
      </c>
      <c r="C68" s="9" t="s">
        <v>89</v>
      </c>
      <c r="D68" s="9" t="str">
        <f>+C68</f>
        <v>x</v>
      </c>
      <c r="E68" s="9" t="str">
        <f>+C68</f>
        <v>x</v>
      </c>
      <c r="F68" s="8"/>
      <c r="G68" s="7" t="s">
        <v>12</v>
      </c>
    </row>
  </sheetData>
  <mergeCells count="7">
    <mergeCell ref="B2:F3"/>
    <mergeCell ref="C17:D17"/>
    <mergeCell ref="B8:C8"/>
    <mergeCell ref="E11:G11"/>
    <mergeCell ref="B15:C15"/>
    <mergeCell ref="C5:E5"/>
    <mergeCell ref="C6:E6"/>
  </mergeCells>
  <dataValidations count="2">
    <dataValidation type="list" allowBlank="1" showInputMessage="1" showErrorMessage="1" sqref="C25:C26 C28 C31 C36 E67 E55:F55 C55 C45:C48 D42:D43" xr:uid="{00000000-0002-0000-0100-000000000000}">
      <formula1>"X,?"</formula1>
    </dataValidation>
    <dataValidation type="list" allowBlank="1" showInputMessage="1" showErrorMessage="1" sqref="B15" xr:uid="{00000000-0002-0000-0100-000001000000}">
      <formula1>"DANNI LIEVI,DANNI GRAVI,DANNI GRAVI CON TARIFFA MASSIMA"</formula1>
    </dataValidation>
  </dataValidations>
  <pageMargins left="0.19685039370078741" right="0.19685039370078741" top="0.39370078740157483" bottom="0.39370078740157483" header="0.31496062992125984" footer="0.31496062992125984"/>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158"/>
  <sheetViews>
    <sheetView zoomScale="115" zoomScaleNormal="115" workbookViewId="0">
      <selection activeCell="C7" sqref="C7"/>
    </sheetView>
  </sheetViews>
  <sheetFormatPr defaultRowHeight="15" x14ac:dyDescent="0.25"/>
  <cols>
    <col min="1" max="1" width="4.42578125" customWidth="1"/>
    <col min="2" max="2" width="34.85546875" customWidth="1"/>
    <col min="3" max="3" width="36.42578125" customWidth="1"/>
    <col min="4" max="4" width="6.28515625" customWidth="1"/>
    <col min="5" max="5" width="23.85546875" customWidth="1"/>
    <col min="6" max="6" width="22.28515625" customWidth="1"/>
    <col min="7" max="8" width="13.28515625" customWidth="1"/>
    <col min="9" max="9" width="21.5703125" customWidth="1"/>
    <col min="10" max="10" width="19" customWidth="1"/>
    <col min="11" max="11" width="11.140625" customWidth="1"/>
    <col min="12" max="12" width="19.5703125" customWidth="1"/>
  </cols>
  <sheetData>
    <row r="2" spans="2:8" ht="18.75" x14ac:dyDescent="0.3">
      <c r="B2" s="82" t="s">
        <v>189</v>
      </c>
    </row>
    <row r="3" spans="2:8" ht="18.75" x14ac:dyDescent="0.3">
      <c r="B3" s="81" t="s">
        <v>103</v>
      </c>
      <c r="C3" s="79">
        <f>+'Input PARCELLA'!C9</f>
        <v>0</v>
      </c>
    </row>
    <row r="4" spans="2:8" ht="18.75" x14ac:dyDescent="0.3">
      <c r="B4" s="81" t="s">
        <v>101</v>
      </c>
      <c r="C4" s="79">
        <f>+'Input PARCELLA'!C10</f>
        <v>0</v>
      </c>
    </row>
    <row r="5" spans="2:8" ht="18.75" x14ac:dyDescent="0.3">
      <c r="B5" s="80" t="s">
        <v>99</v>
      </c>
      <c r="C5" s="79">
        <f>+'Input PARCELLA'!C11</f>
        <v>0</v>
      </c>
    </row>
    <row r="6" spans="2:8" ht="18.75" x14ac:dyDescent="0.3">
      <c r="B6" s="80" t="s">
        <v>97</v>
      </c>
      <c r="C6" s="79">
        <f>+'Input PARCELLA'!C12</f>
        <v>0</v>
      </c>
    </row>
    <row r="7" spans="2:8" ht="18.75" x14ac:dyDescent="0.3">
      <c r="B7" s="77"/>
      <c r="C7" s="78">
        <f>SUM(C3:C6)</f>
        <v>0</v>
      </c>
    </row>
    <row r="8" spans="2:8" x14ac:dyDescent="0.25">
      <c r="B8" s="77"/>
    </row>
    <row r="10" spans="2:8" x14ac:dyDescent="0.25">
      <c r="B10" s="59" t="s">
        <v>188</v>
      </c>
      <c r="C10" s="56"/>
      <c r="D10" s="68"/>
      <c r="E10" s="36"/>
      <c r="F10" s="46"/>
      <c r="G10" s="46"/>
      <c r="H10" s="46"/>
    </row>
    <row r="11" spans="2:8" x14ac:dyDescent="0.25">
      <c r="B11" s="62" t="s">
        <v>167</v>
      </c>
      <c r="C11" s="69">
        <f>+'calcolo DM 140-12'!M44</f>
        <v>0.09</v>
      </c>
      <c r="D11" s="68"/>
      <c r="E11" s="36"/>
      <c r="F11" s="46"/>
      <c r="G11" s="46"/>
      <c r="H11" s="46"/>
    </row>
    <row r="12" spans="2:8" x14ac:dyDescent="0.25">
      <c r="B12" s="62" t="s">
        <v>166</v>
      </c>
      <c r="C12" s="69">
        <f>+'calcolo DM 140-12'!M68+'calcolo DM 140-12'!M69+'calcolo DM 140-12'!M77+'calcolo DM 140-12'!M78+'calcolo DM 140-12'!M79</f>
        <v>0.14000000000000001</v>
      </c>
      <c r="D12" s="68"/>
      <c r="E12" s="36"/>
      <c r="F12" s="46"/>
      <c r="G12" s="46"/>
      <c r="H12" s="46"/>
    </row>
    <row r="13" spans="2:8" x14ac:dyDescent="0.25">
      <c r="B13" s="62" t="s">
        <v>165</v>
      </c>
      <c r="C13" s="74">
        <f>+'calcolo DM 140-12'!M96+'calcolo DM 140-12'!M97+'calcolo DM 140-12'!M98+'calcolo DM 140-12'!M99+'calcolo DM 140-12'!M100+'calcolo DM 140-12'!M101</f>
        <v>0.36500000000000005</v>
      </c>
      <c r="D13" s="68"/>
      <c r="E13" s="36"/>
      <c r="F13" s="46"/>
      <c r="G13" s="46"/>
      <c r="H13" s="46"/>
    </row>
    <row r="14" spans="2:8" x14ac:dyDescent="0.25">
      <c r="B14" s="62" t="s">
        <v>187</v>
      </c>
      <c r="C14" s="69">
        <f>SUM(C11:C13)</f>
        <v>0.59500000000000008</v>
      </c>
      <c r="D14" s="68"/>
      <c r="E14" s="63">
        <f>+C14*'calcolo DM 140-12'!L10*'calcolo DM 140-12'!L11*'calcolo DM 140-12'!L14</f>
        <v>0</v>
      </c>
      <c r="F14" s="46"/>
      <c r="G14" s="46"/>
      <c r="H14" s="46"/>
    </row>
    <row r="15" spans="2:8" x14ac:dyDescent="0.25">
      <c r="B15" s="36"/>
      <c r="C15" s="36"/>
      <c r="D15" s="68"/>
      <c r="E15" s="36"/>
      <c r="F15" s="46"/>
      <c r="G15" s="46"/>
      <c r="H15" s="46"/>
    </row>
    <row r="16" spans="2:8" x14ac:dyDescent="0.25">
      <c r="B16" s="57" t="s">
        <v>186</v>
      </c>
      <c r="C16" s="36"/>
      <c r="D16" s="68"/>
      <c r="E16" s="36"/>
      <c r="F16" s="46"/>
      <c r="G16" s="46"/>
      <c r="H16" s="46"/>
    </row>
    <row r="17" spans="2:8" x14ac:dyDescent="0.25">
      <c r="B17" s="62" t="s">
        <v>185</v>
      </c>
      <c r="C17" s="36"/>
      <c r="D17" s="68"/>
      <c r="E17" s="63">
        <f>+('calcolo DM 140-12'!J51+'calcolo DM 140-12'!J75)*'calcolo DM 140-12'!I$10*'calcolo DM 140-12'!I$11*'calcolo DM 140-12'!I$14+('calcolo DM 140-12'!M51+'calcolo DM 140-12'!M75)*'calcolo DM 140-12'!L$10*'calcolo DM 140-12'!L$11*'calcolo DM 140-12'!L$14+('calcolo DM 140-12'!P51+'calcolo DM 140-12'!P75)*'calcolo DM 140-12'!O$10*'calcolo DM 140-12'!O$11*'calcolo DM 140-12'!O$14+('calcolo DM 140-12'!S51+'calcolo DM 140-12'!S75)*'calcolo DM 140-12'!R$10*'calcolo DM 140-12'!R$11*'calcolo DM 140-12'!R$14</f>
        <v>0</v>
      </c>
      <c r="F17" s="46"/>
      <c r="G17" s="46"/>
      <c r="H17" s="46"/>
    </row>
    <row r="18" spans="2:8" x14ac:dyDescent="0.25">
      <c r="B18" s="62" t="s">
        <v>184</v>
      </c>
      <c r="C18" s="36"/>
      <c r="D18" s="68"/>
      <c r="E18" s="63">
        <f>+('calcolo DM 140-12'!J48+'calcolo DM 140-12'!J72)*'calcolo DM 140-12'!I$10*'calcolo DM 140-12'!I$11*'calcolo DM 140-12'!I$14+('calcolo DM 140-12'!M48+'calcolo DM 140-12'!M72)*'calcolo DM 140-12'!L$10*'calcolo DM 140-12'!L$11*'calcolo DM 140-12'!L$14+('calcolo DM 140-12'!P48+'calcolo DM 140-12'!P72)*'calcolo DM 140-12'!O$10*'calcolo DM 140-12'!O$11*'calcolo DM 140-12'!O$14+('calcolo DM 140-12'!S48+'calcolo DM 140-12'!S72)*'calcolo DM 140-12'!R$10*'calcolo DM 140-12'!R$11*'calcolo DM 140-12'!R$14</f>
        <v>0</v>
      </c>
      <c r="F18" s="46"/>
      <c r="G18" s="46"/>
      <c r="H18" s="46"/>
    </row>
    <row r="19" spans="2:8" x14ac:dyDescent="0.25">
      <c r="B19" s="62" t="s">
        <v>183</v>
      </c>
      <c r="C19" s="36"/>
      <c r="D19" s="68"/>
      <c r="E19" s="76">
        <f>+('calcolo DM 140-12'!J50+'calcolo DM 140-12'!J74)*'calcolo DM 140-12'!I10*'calcolo DM 140-12'!I11*'calcolo DM 140-12'!I14+('calcolo DM 140-12'!M50+'calcolo DM 140-12'!M74)*'calcolo DM 140-12'!L10*'calcolo DM 140-12'!L11*'calcolo DM 140-12'!L14+('calcolo DM 140-12'!P50+'calcolo DM 140-12'!P74)*'calcolo DM 140-12'!O10*'calcolo DM 140-12'!O11*'calcolo DM 140-12'!O14+('calcolo DM 140-12'!S50+'calcolo DM 140-12'!S74)*'calcolo DM 140-12'!R10*'calcolo DM 140-12'!R11*'calcolo DM 140-12'!R14</f>
        <v>0</v>
      </c>
      <c r="F19" s="46"/>
      <c r="G19" s="46"/>
      <c r="H19" s="46"/>
    </row>
    <row r="20" spans="2:8" x14ac:dyDescent="0.25">
      <c r="B20" s="57" t="s">
        <v>182</v>
      </c>
      <c r="C20" s="36"/>
      <c r="D20" s="68"/>
      <c r="E20" s="70">
        <f>SUM(E14:E19)</f>
        <v>0</v>
      </c>
      <c r="F20" s="46"/>
      <c r="G20" s="46"/>
      <c r="H20" s="46"/>
    </row>
    <row r="21" spans="2:8" x14ac:dyDescent="0.25">
      <c r="B21" s="62"/>
      <c r="C21" s="36"/>
      <c r="D21" s="68"/>
      <c r="E21" s="75"/>
      <c r="F21" s="46"/>
      <c r="G21" s="46"/>
      <c r="H21" s="46"/>
    </row>
    <row r="22" spans="2:8" x14ac:dyDescent="0.25">
      <c r="B22" s="59" t="s">
        <v>181</v>
      </c>
      <c r="C22" s="56"/>
      <c r="D22" s="68"/>
      <c r="E22" s="66">
        <f>+('calcolo DM 140-12'!J56)*'calcolo DM 140-12'!I$10*'calcolo DM 140-12'!I$11*'calcolo DM 140-12'!I$14+('calcolo DM 140-12'!M56)*'calcolo DM 140-12'!L$10*'calcolo DM 140-12'!L$11*'calcolo DM 140-12'!L$14+('calcolo DM 140-12'!P56)*'calcolo DM 140-12'!O$10*'calcolo DM 140-12'!O$11*'calcolo DM 140-12'!O$14+('calcolo DM 140-12'!S56)*'calcolo DM 140-12'!R$10*'calcolo DM 140-12'!R$11*'calcolo DM 140-12'!R$14</f>
        <v>0</v>
      </c>
      <c r="F22" s="46"/>
      <c r="G22" s="46"/>
      <c r="H22" s="46"/>
    </row>
    <row r="23" spans="2:8" x14ac:dyDescent="0.25">
      <c r="B23" s="62"/>
      <c r="C23" s="36"/>
      <c r="D23" s="68"/>
      <c r="E23" s="36"/>
      <c r="F23" s="46"/>
      <c r="G23" s="46"/>
      <c r="H23" s="46"/>
    </row>
    <row r="24" spans="2:8" x14ac:dyDescent="0.25">
      <c r="B24" s="62"/>
      <c r="C24" s="36"/>
      <c r="D24" s="68"/>
      <c r="E24" s="36"/>
      <c r="F24" s="46"/>
      <c r="G24" s="46"/>
      <c r="H24" s="46"/>
    </row>
    <row r="25" spans="2:8" x14ac:dyDescent="0.25">
      <c r="B25" s="59" t="s">
        <v>180</v>
      </c>
      <c r="C25" s="56"/>
      <c r="D25" s="68"/>
      <c r="E25" s="36"/>
      <c r="F25" s="46"/>
      <c r="G25" s="46"/>
      <c r="H25" s="46"/>
    </row>
    <row r="26" spans="2:8" x14ac:dyDescent="0.25">
      <c r="B26" s="62" t="s">
        <v>167</v>
      </c>
      <c r="C26" s="69">
        <f>+'calcolo DM 140-12'!J44</f>
        <v>0.09</v>
      </c>
      <c r="D26" s="68"/>
      <c r="E26" s="36"/>
      <c r="F26" s="46"/>
      <c r="G26" s="46"/>
      <c r="H26" s="46"/>
    </row>
    <row r="27" spans="2:8" x14ac:dyDescent="0.25">
      <c r="B27" s="62" t="s">
        <v>166</v>
      </c>
      <c r="C27" s="69">
        <f>+'calcolo DM 140-12'!J68+'calcolo DM 140-12'!J69</f>
        <v>0.08</v>
      </c>
      <c r="D27" s="68"/>
      <c r="E27" s="36"/>
      <c r="F27" s="46"/>
      <c r="G27" s="46"/>
      <c r="H27" s="46"/>
    </row>
    <row r="28" spans="2:8" x14ac:dyDescent="0.25">
      <c r="B28" s="62" t="s">
        <v>165</v>
      </c>
      <c r="C28" s="74">
        <f>+'calcolo DM 140-12'!J96+'calcolo DM 140-12'!J97+'calcolo DM 140-12'!J98+'calcolo DM 140-12'!J99+'calcolo DM 140-12'!J101</f>
        <v>0.34</v>
      </c>
      <c r="D28" s="68"/>
      <c r="E28" s="36"/>
      <c r="F28" s="46"/>
      <c r="G28" s="46"/>
      <c r="H28" s="46"/>
    </row>
    <row r="29" spans="2:8" x14ac:dyDescent="0.25">
      <c r="B29" s="62" t="s">
        <v>173</v>
      </c>
      <c r="C29" s="69">
        <f>SUM(C26:C28)</f>
        <v>0.51</v>
      </c>
      <c r="D29" s="68"/>
      <c r="E29" s="63">
        <f>+C29*'calcolo DM 140-12'!I10*'calcolo DM 140-12'!I11*'calcolo DM 140-12'!I14</f>
        <v>0</v>
      </c>
      <c r="F29" s="46"/>
      <c r="G29" s="46"/>
      <c r="H29" s="46"/>
    </row>
    <row r="30" spans="2:8" x14ac:dyDescent="0.25">
      <c r="B30" s="57" t="s">
        <v>179</v>
      </c>
      <c r="C30" s="36"/>
      <c r="D30" s="68"/>
      <c r="E30" s="36"/>
      <c r="F30" s="46"/>
      <c r="G30" s="46"/>
      <c r="H30" s="46"/>
    </row>
    <row r="31" spans="2:8" x14ac:dyDescent="0.25">
      <c r="B31" s="62" t="s">
        <v>178</v>
      </c>
      <c r="C31" s="36"/>
      <c r="D31" s="68"/>
      <c r="E31" s="63">
        <f>+('calcolo DM 140-12'!J52)*'calcolo DM 140-12'!I$10*'calcolo DM 140-12'!I$11*'calcolo DM 140-12'!I$14+('calcolo DM 140-12'!M52)*'calcolo DM 140-12'!L$10*'calcolo DM 140-12'!L$11*'calcolo DM 140-12'!L$14+('calcolo DM 140-12'!P52)*'calcolo DM 140-12'!O$10*'calcolo DM 140-12'!O$11*'calcolo DM 140-12'!O$14+('calcolo DM 140-12'!S52)*'calcolo DM 140-12'!R$10*'calcolo DM 140-12'!R$11*'calcolo DM 140-12'!R$14</f>
        <v>0</v>
      </c>
      <c r="F31" s="46"/>
      <c r="G31" s="46"/>
      <c r="H31" s="46"/>
    </row>
    <row r="32" spans="2:8" x14ac:dyDescent="0.25">
      <c r="B32" s="62" t="s">
        <v>177</v>
      </c>
      <c r="C32" s="62"/>
      <c r="D32" s="71"/>
      <c r="E32" s="63">
        <f>+('calcolo DM 140-12'!J70)*'calcolo DM 140-12'!I$10*'calcolo DM 140-12'!I$11*'calcolo DM 140-12'!I$14+('calcolo DM 140-12'!M70)*'calcolo DM 140-12'!L$10*'calcolo DM 140-12'!L$11*'calcolo DM 140-12'!L$14+('calcolo DM 140-12'!P70)*'calcolo DM 140-12'!O$10*'calcolo DM 140-12'!O$11*'calcolo DM 140-12'!O$14+('calcolo DM 140-12'!S70)*'calcolo DM 140-12'!R$10*'calcolo DM 140-12'!R$11*'calcolo DM 140-12'!R$14</f>
        <v>0</v>
      </c>
      <c r="F32" s="46"/>
      <c r="G32" s="46"/>
      <c r="H32" s="46"/>
    </row>
    <row r="33" spans="2:8" x14ac:dyDescent="0.25">
      <c r="B33" s="62" t="s">
        <v>176</v>
      </c>
      <c r="C33" s="62"/>
      <c r="D33" s="71"/>
      <c r="E33" s="63">
        <f>+('calcolo DM 140-12'!J82)*'calcolo DM 140-12'!I$10*'calcolo DM 140-12'!I$11*'calcolo DM 140-12'!I$14+('calcolo DM 140-12'!M82)*'calcolo DM 140-12'!L$10*'calcolo DM 140-12'!L$11*'calcolo DM 140-12'!L$14+('calcolo DM 140-12'!P82)*'calcolo DM 140-12'!O$10*'calcolo DM 140-12'!O$11*'calcolo DM 140-12'!O$14+('calcolo DM 140-12'!S82)*'calcolo DM 140-12'!R$10*'calcolo DM 140-12'!R$11*'calcolo DM 140-12'!R$14</f>
        <v>0</v>
      </c>
      <c r="F33" s="46"/>
      <c r="G33" s="46"/>
      <c r="H33" s="46"/>
    </row>
    <row r="34" spans="2:8" x14ac:dyDescent="0.25">
      <c r="B34" s="62" t="s">
        <v>162</v>
      </c>
      <c r="C34" s="62"/>
      <c r="D34" s="71"/>
      <c r="E34" s="63">
        <f>+('calcolo DM 140-12'!J100)*'calcolo DM 140-12'!I$10*'calcolo DM 140-12'!I$11*'calcolo DM 140-12'!I$14</f>
        <v>0</v>
      </c>
      <c r="F34" s="46"/>
      <c r="G34" s="46"/>
      <c r="H34" s="46"/>
    </row>
    <row r="35" spans="2:8" x14ac:dyDescent="0.25">
      <c r="B35" s="62" t="s">
        <v>550</v>
      </c>
      <c r="C35" s="62"/>
      <c r="D35" s="71"/>
      <c r="E35" s="63">
        <f>+('calcolo DM 140-12'!J83)*'calcolo DM 140-12'!I$10*'calcolo DM 140-12'!I$11*'calcolo DM 140-12'!I$14+'calcolo DM 140-12'!M83*'calcolo DM 140-12'!L$10*'calcolo DM 140-12'!L$11*'calcolo DM 140-12'!L$14+'calcolo DM 140-12'!P83*'calcolo DM 140-12'!O$10*'calcolo DM 140-12'!O$11*'calcolo DM 140-12'!O$14+'calcolo DM 140-12'!S83*'calcolo DM 140-12'!R$10*'calcolo DM 140-12'!R$11*'calcolo DM 140-12'!R$14</f>
        <v>0</v>
      </c>
      <c r="F35" s="46"/>
      <c r="G35" s="46"/>
      <c r="H35" s="46"/>
    </row>
    <row r="36" spans="2:8" x14ac:dyDescent="0.25">
      <c r="B36" s="57" t="s">
        <v>175</v>
      </c>
      <c r="C36" s="62"/>
      <c r="D36" s="71"/>
      <c r="E36" s="70">
        <f>SUM(E29:E35)</f>
        <v>0</v>
      </c>
      <c r="F36" s="46"/>
      <c r="G36" s="46"/>
      <c r="H36" s="46"/>
    </row>
    <row r="37" spans="2:8" x14ac:dyDescent="0.25">
      <c r="B37" s="62"/>
      <c r="C37" s="62"/>
      <c r="D37" s="71"/>
      <c r="E37" s="36"/>
      <c r="F37" s="46"/>
      <c r="G37" s="46"/>
      <c r="H37" s="46"/>
    </row>
    <row r="38" spans="2:8" x14ac:dyDescent="0.25">
      <c r="B38" s="62"/>
      <c r="C38" s="62"/>
      <c r="D38" s="71"/>
      <c r="E38" s="36"/>
      <c r="F38" s="46"/>
      <c r="G38" s="46"/>
      <c r="H38" s="46"/>
    </row>
    <row r="39" spans="2:8" x14ac:dyDescent="0.25">
      <c r="B39" s="59" t="s">
        <v>174</v>
      </c>
      <c r="C39" s="56"/>
      <c r="D39" s="68"/>
      <c r="E39" s="36"/>
      <c r="F39" s="46"/>
      <c r="G39" s="46"/>
      <c r="H39" s="46"/>
    </row>
    <row r="40" spans="2:8" x14ac:dyDescent="0.25">
      <c r="B40" s="62" t="s">
        <v>167</v>
      </c>
      <c r="C40" s="69">
        <f>+'calcolo DM 140-12'!P44</f>
        <v>0.09</v>
      </c>
      <c r="D40" s="68"/>
      <c r="E40" s="36"/>
      <c r="F40" s="46"/>
      <c r="G40" s="46"/>
      <c r="H40" s="46"/>
    </row>
    <row r="41" spans="2:8" x14ac:dyDescent="0.25">
      <c r="B41" s="62" t="s">
        <v>166</v>
      </c>
      <c r="C41" s="69">
        <f>+'calcolo DM 140-12'!P68+'calcolo DM 140-12'!P69</f>
        <v>0.08</v>
      </c>
      <c r="D41" s="68"/>
      <c r="E41" s="36"/>
      <c r="F41" s="46"/>
      <c r="G41" s="46"/>
      <c r="H41" s="46"/>
    </row>
    <row r="42" spans="2:8" x14ac:dyDescent="0.25">
      <c r="B42" s="62" t="s">
        <v>165</v>
      </c>
      <c r="C42" s="74">
        <f>+'calcolo DM 140-12'!P96+'calcolo DM 140-12'!P97+'calcolo DM 140-12'!P98+'calcolo DM 140-12'!P99+'calcolo DM 140-12'!P101</f>
        <v>0.32</v>
      </c>
      <c r="D42" s="68"/>
      <c r="E42" s="36"/>
      <c r="F42" s="46"/>
      <c r="G42" s="46"/>
      <c r="H42" s="46"/>
    </row>
    <row r="43" spans="2:8" x14ac:dyDescent="0.25">
      <c r="B43" s="62" t="s">
        <v>173</v>
      </c>
      <c r="C43" s="69">
        <f>SUM(C40:C42)</f>
        <v>0.49</v>
      </c>
      <c r="D43" s="68"/>
      <c r="E43" s="63">
        <f>+C43*'calcolo DM 140-12'!O10*'calcolo DM 140-12'!O11*'calcolo DM 140-12'!O14</f>
        <v>0</v>
      </c>
      <c r="F43" s="46"/>
      <c r="G43" s="46"/>
      <c r="H43" s="46"/>
    </row>
    <row r="44" spans="2:8" x14ac:dyDescent="0.25">
      <c r="B44" s="57" t="s">
        <v>172</v>
      </c>
      <c r="C44" s="36"/>
      <c r="D44" s="68"/>
      <c r="E44" s="36"/>
      <c r="F44" s="46"/>
      <c r="G44" s="46"/>
      <c r="H44" s="46"/>
    </row>
    <row r="45" spans="2:8" x14ac:dyDescent="0.25">
      <c r="B45" s="62" t="s">
        <v>171</v>
      </c>
      <c r="C45" s="36"/>
      <c r="D45" s="68"/>
      <c r="E45" s="63">
        <f>+('calcolo DM 140-12'!J84)*'calcolo DM 140-12'!I$10*'calcolo DM 140-12'!I$11*'calcolo DM 140-12'!I$14+('calcolo DM 140-12'!M84)*'calcolo DM 140-12'!L$10*'calcolo DM 140-12'!L$11*'calcolo DM 140-12'!L$14+('calcolo DM 140-12'!P84)*'calcolo DM 140-12'!O$10*'calcolo DM 140-12'!O$11*'calcolo DM 140-12'!O$14+('calcolo DM 140-12'!S84)*'calcolo DM 140-12'!R$10*'calcolo DM 140-12'!R$11*'calcolo DM 140-12'!R$14</f>
        <v>0</v>
      </c>
      <c r="F45" s="46"/>
      <c r="G45" s="46"/>
      <c r="H45" s="46"/>
    </row>
    <row r="46" spans="2:8" x14ac:dyDescent="0.25">
      <c r="B46" s="62" t="s">
        <v>170</v>
      </c>
      <c r="C46" s="62"/>
      <c r="D46" s="71"/>
      <c r="E46" s="63">
        <f>+('calcolo DM 140-12'!J85)*'calcolo DM 140-12'!I$10*'calcolo DM 140-12'!I$11*'calcolo DM 140-12'!I$14+('calcolo DM 140-12'!M85)*'calcolo DM 140-12'!L$10*'calcolo DM 140-12'!L$11*'calcolo DM 140-12'!L$14+('calcolo DM 140-12'!P85)*'calcolo DM 140-12'!O$10*'calcolo DM 140-12'!O$11*'calcolo DM 140-12'!O$14+('calcolo DM 140-12'!S85)*'calcolo DM 140-12'!R$10*'calcolo DM 140-12'!R$11*'calcolo DM 140-12'!R$14</f>
        <v>0</v>
      </c>
      <c r="F46" s="46"/>
      <c r="G46" s="46"/>
      <c r="H46" s="46"/>
    </row>
    <row r="47" spans="2:8" x14ac:dyDescent="0.25">
      <c r="B47" s="62" t="s">
        <v>162</v>
      </c>
      <c r="C47" s="62"/>
      <c r="D47" s="71"/>
      <c r="E47" s="63">
        <f>+'calcolo DM 140-12'!P100*'calcolo DM 140-12'!O10*'calcolo DM 140-12'!O11*'calcolo DM 140-12'!O14</f>
        <v>0</v>
      </c>
      <c r="F47" s="46"/>
      <c r="G47" s="46"/>
      <c r="H47" s="46"/>
    </row>
    <row r="48" spans="2:8" x14ac:dyDescent="0.25">
      <c r="B48" s="57" t="s">
        <v>169</v>
      </c>
      <c r="C48" s="62"/>
      <c r="D48" s="71"/>
      <c r="E48" s="70">
        <f>SUM(E43:E47)</f>
        <v>0</v>
      </c>
      <c r="F48" s="46"/>
      <c r="G48" s="46"/>
      <c r="H48" s="46"/>
    </row>
    <row r="49" spans="1:8" x14ac:dyDescent="0.25">
      <c r="B49" s="62"/>
      <c r="C49" s="69"/>
      <c r="D49" s="68"/>
      <c r="E49" s="63"/>
      <c r="F49" s="46"/>
      <c r="G49" s="46"/>
      <c r="H49" s="46"/>
    </row>
    <row r="50" spans="1:8" x14ac:dyDescent="0.25">
      <c r="B50" s="62"/>
      <c r="C50" s="69"/>
      <c r="D50" s="68"/>
      <c r="E50" s="63"/>
      <c r="F50" s="46"/>
      <c r="G50" s="46"/>
      <c r="H50" s="46"/>
    </row>
    <row r="51" spans="1:8" x14ac:dyDescent="0.25">
      <c r="A51" s="1"/>
      <c r="B51" s="59" t="s">
        <v>168</v>
      </c>
      <c r="C51" s="56"/>
      <c r="D51" s="68"/>
      <c r="E51" s="36"/>
      <c r="F51" s="46"/>
      <c r="G51" s="46"/>
      <c r="H51" s="46"/>
    </row>
    <row r="52" spans="1:8" x14ac:dyDescent="0.25">
      <c r="B52" s="62" t="s">
        <v>167</v>
      </c>
      <c r="C52" s="69">
        <f>+'calcolo DM 140-12'!S44</f>
        <v>0.09</v>
      </c>
      <c r="D52" s="68"/>
      <c r="E52" s="36"/>
      <c r="F52" s="46"/>
      <c r="G52" s="46"/>
      <c r="H52" s="46"/>
    </row>
    <row r="53" spans="1:8" x14ac:dyDescent="0.25">
      <c r="B53" s="62" t="s">
        <v>166</v>
      </c>
      <c r="C53" s="69">
        <f>'calcolo DM 140-12'!S68+'calcolo DM 140-12'!S69</f>
        <v>0.08</v>
      </c>
      <c r="D53" s="68"/>
      <c r="E53" s="36"/>
      <c r="F53" s="46"/>
      <c r="G53" s="46"/>
      <c r="H53" s="46"/>
    </row>
    <row r="54" spans="1:8" x14ac:dyDescent="0.25">
      <c r="B54" s="62" t="s">
        <v>165</v>
      </c>
      <c r="C54" s="74">
        <f>+'calcolo DM 140-12'!S96+'calcolo DM 140-12'!S97+'calcolo DM 140-12'!S98+'calcolo DM 140-12'!S99+'calcolo DM 140-12'!S101</f>
        <v>0.32</v>
      </c>
      <c r="D54" s="68"/>
      <c r="E54" s="36"/>
      <c r="F54" s="46"/>
      <c r="G54" s="46"/>
      <c r="H54" s="46"/>
    </row>
    <row r="55" spans="1:8" x14ac:dyDescent="0.25">
      <c r="B55" s="62" t="s">
        <v>164</v>
      </c>
      <c r="C55" s="69">
        <f>SUM(C52:C54)</f>
        <v>0.49</v>
      </c>
      <c r="D55" s="68"/>
      <c r="E55" s="73">
        <f>+C55*'calcolo DM 140-12'!R10*'calcolo DM 140-12'!R11*'calcolo DM 140-12'!R14</f>
        <v>0</v>
      </c>
      <c r="F55" s="46"/>
      <c r="G55" s="46"/>
      <c r="H55" s="46"/>
    </row>
    <row r="56" spans="1:8" x14ac:dyDescent="0.25">
      <c r="B56" s="57" t="s">
        <v>163</v>
      </c>
      <c r="C56" s="36"/>
      <c r="D56" s="68"/>
      <c r="E56" s="36"/>
      <c r="F56" s="46"/>
      <c r="G56" s="46"/>
      <c r="H56" s="46"/>
    </row>
    <row r="57" spans="1:8" x14ac:dyDescent="0.25">
      <c r="B57" s="62" t="s">
        <v>162</v>
      </c>
      <c r="C57" s="62"/>
      <c r="D57" s="71"/>
      <c r="E57" s="72">
        <f>+'calcolo DM 140-12'!S100*'calcolo DM 140-12'!R10*'calcolo DM 140-12'!R11*'calcolo DM 140-12'!R14</f>
        <v>0</v>
      </c>
      <c r="F57" s="46"/>
      <c r="G57" s="46"/>
      <c r="H57" s="46"/>
    </row>
    <row r="58" spans="1:8" x14ac:dyDescent="0.25">
      <c r="B58" s="57" t="s">
        <v>161</v>
      </c>
      <c r="C58" s="62"/>
      <c r="D58" s="71"/>
      <c r="E58" s="70">
        <f>SUM(E55:E57)</f>
        <v>0</v>
      </c>
      <c r="F58" s="46"/>
      <c r="G58" s="46"/>
      <c r="H58" s="46"/>
    </row>
    <row r="59" spans="1:8" x14ac:dyDescent="0.25">
      <c r="B59" s="57"/>
      <c r="C59" s="62"/>
      <c r="D59" s="71"/>
      <c r="E59" s="63"/>
      <c r="F59" s="46"/>
      <c r="G59" s="46"/>
      <c r="H59" s="46"/>
    </row>
    <row r="60" spans="1:8" x14ac:dyDescent="0.25">
      <c r="B60" s="62"/>
      <c r="C60" s="69"/>
      <c r="D60" s="68"/>
      <c r="E60" s="63"/>
      <c r="F60" s="46"/>
      <c r="G60" s="46"/>
      <c r="H60" s="46"/>
    </row>
    <row r="61" spans="1:8" x14ac:dyDescent="0.25">
      <c r="B61" s="59" t="s">
        <v>551</v>
      </c>
      <c r="C61" s="69"/>
      <c r="D61" s="68"/>
      <c r="E61" s="63"/>
      <c r="F61" s="46"/>
      <c r="G61" s="46"/>
      <c r="H61" s="46"/>
    </row>
    <row r="62" spans="1:8" x14ac:dyDescent="0.25">
      <c r="B62" s="62" t="s">
        <v>552</v>
      </c>
      <c r="C62" s="69"/>
      <c r="D62" s="68"/>
      <c r="E62" s="70">
        <f>+('calcolo DM 140-12'!J57+'calcolo DM 140-12'!J81)*'calcolo DM 140-12'!I$10*'calcolo DM 140-12'!I$11*'calcolo DM 140-12'!I$14+('calcolo DM 140-12'!M57+'calcolo DM 140-12'!M81)*'calcolo DM 140-12'!L$10*'calcolo DM 140-12'!L$11*'calcolo DM 140-12'!L$14+('calcolo DM 140-12'!P57+'calcolo DM 140-12'!P81)*'calcolo DM 140-12'!O$10*'calcolo DM 140-12'!O$11*'calcolo DM 140-12'!O$14+('calcolo DM 140-12'!S57+'calcolo DM 140-12'!S81)*'calcolo DM 140-12'!R$10*'calcolo DM 140-12'!R$11*'calcolo DM 140-12'!R$14</f>
        <v>0</v>
      </c>
      <c r="F62" s="46"/>
      <c r="G62" s="46"/>
      <c r="H62" s="46"/>
    </row>
    <row r="63" spans="1:8" x14ac:dyDescent="0.25">
      <c r="B63" s="62"/>
      <c r="C63" s="69"/>
      <c r="D63" s="68"/>
      <c r="E63" s="63"/>
      <c r="F63" s="46"/>
      <c r="G63" s="46"/>
      <c r="H63" s="46"/>
    </row>
    <row r="64" spans="1:8" x14ac:dyDescent="0.25">
      <c r="B64" s="62"/>
      <c r="C64" s="69"/>
      <c r="D64" s="68"/>
      <c r="E64" s="63"/>
      <c r="F64" s="46"/>
      <c r="G64" s="46"/>
      <c r="H64" s="46"/>
    </row>
    <row r="65" spans="2:8" x14ac:dyDescent="0.25">
      <c r="B65" s="59" t="s">
        <v>160</v>
      </c>
      <c r="C65" s="65"/>
      <c r="D65" s="68"/>
      <c r="E65" s="63"/>
      <c r="F65" s="46"/>
      <c r="G65" s="46"/>
      <c r="H65" s="46"/>
    </row>
    <row r="66" spans="2:8" x14ac:dyDescent="0.25">
      <c r="B66" s="62" t="s">
        <v>159</v>
      </c>
      <c r="C66" s="69"/>
      <c r="D66" s="68"/>
      <c r="E66" s="63">
        <f>+('calcolo DM 140-12'!J58)*'calcolo DM 140-12'!I$10*'calcolo DM 140-12'!I$11*'calcolo DM 140-12'!I$14+('calcolo DM 140-12'!M58)*'calcolo DM 140-12'!L$10*'calcolo DM 140-12'!L$11*'calcolo DM 140-12'!L$14+('calcolo DM 140-12'!P58)*'calcolo DM 140-12'!O$10*'calcolo DM 140-12'!O$11*'calcolo DM 140-12'!O$14+('calcolo DM 140-12'!S58)*'calcolo DM 140-12'!R$10*'calcolo DM 140-12'!R$11*'calcolo DM 140-12'!R$14</f>
        <v>0</v>
      </c>
      <c r="F66" s="46"/>
      <c r="G66" s="46"/>
      <c r="H66" s="46"/>
    </row>
    <row r="67" spans="2:8" x14ac:dyDescent="0.25">
      <c r="B67" s="62" t="s">
        <v>158</v>
      </c>
      <c r="C67" s="69"/>
      <c r="D67" s="68"/>
      <c r="E67" s="63">
        <f>+('calcolo DM 140-12'!J86)*'calcolo DM 140-12'!I$10*'calcolo DM 140-12'!I$11*'calcolo DM 140-12'!I$14+('calcolo DM 140-12'!M86)*'calcolo DM 140-12'!L$10*'calcolo DM 140-12'!L$11*'calcolo DM 140-12'!L$14+('calcolo DM 140-12'!P86)*'calcolo DM 140-12'!O$10*'calcolo DM 140-12'!O$11*'calcolo DM 140-12'!O$14+('calcolo DM 140-12'!S86)*'calcolo DM 140-12'!R$10*'calcolo DM 140-12'!R$11*'calcolo DM 140-12'!R$14</f>
        <v>0</v>
      </c>
      <c r="F67" s="46"/>
      <c r="G67" s="46"/>
      <c r="H67" s="46"/>
    </row>
    <row r="68" spans="2:8" x14ac:dyDescent="0.25">
      <c r="B68" s="62" t="s">
        <v>157</v>
      </c>
      <c r="C68" s="69"/>
      <c r="D68" s="68"/>
      <c r="E68" s="61">
        <f>+('calcolo DM 140-12'!J102)*'calcolo DM 140-12'!I$10*'calcolo DM 140-12'!I$11*'calcolo DM 140-12'!I$14+('calcolo DM 140-12'!M102)*'calcolo DM 140-12'!L$10*'calcolo DM 140-12'!L$11*'calcolo DM 140-12'!L$14+('calcolo DM 140-12'!P102)*'calcolo DM 140-12'!O$10*'calcolo DM 140-12'!O$11*'calcolo DM 140-12'!O$14+('calcolo DM 140-12'!S102)*'calcolo DM 140-12'!R$10*'calcolo DM 140-12'!R$11*'calcolo DM 140-12'!R$14</f>
        <v>0</v>
      </c>
      <c r="F68" s="46"/>
      <c r="G68" s="46"/>
      <c r="H68" s="46"/>
    </row>
    <row r="69" spans="2:8" x14ac:dyDescent="0.25">
      <c r="B69" s="57" t="s">
        <v>156</v>
      </c>
      <c r="C69" s="69"/>
      <c r="D69" s="68"/>
      <c r="E69" s="70">
        <f>SUM(E66:E68)</f>
        <v>0</v>
      </c>
      <c r="F69" s="46"/>
      <c r="G69" s="46"/>
      <c r="H69" s="46"/>
    </row>
    <row r="70" spans="2:8" x14ac:dyDescent="0.25">
      <c r="B70" s="62"/>
      <c r="C70" s="69"/>
      <c r="D70" s="68"/>
      <c r="E70" s="63"/>
      <c r="F70" s="46"/>
      <c r="G70" s="46"/>
      <c r="H70" s="46"/>
    </row>
    <row r="71" spans="2:8" x14ac:dyDescent="0.25">
      <c r="B71" s="62"/>
      <c r="C71" s="69"/>
      <c r="D71" s="68"/>
      <c r="E71" s="63"/>
      <c r="F71" s="46"/>
      <c r="G71" s="46"/>
      <c r="H71" s="46"/>
    </row>
    <row r="72" spans="2:8" x14ac:dyDescent="0.25">
      <c r="B72" s="59" t="s">
        <v>155</v>
      </c>
      <c r="C72" s="65"/>
      <c r="D72" s="68"/>
      <c r="E72" s="66">
        <f>+('calcolo DM 140-12'!J128)*'calcolo DM 140-12'!I$10*'calcolo DM 140-12'!I$11*'calcolo DM 140-12'!I$14+('calcolo DM 140-12'!M128)*'calcolo DM 140-12'!L$10*'calcolo DM 140-12'!L$11*'calcolo DM 140-12'!L$14+('calcolo DM 140-12'!P128)*'calcolo DM 140-12'!O$10*'calcolo DM 140-12'!O$11*'calcolo DM 140-12'!O$14+('calcolo DM 140-12'!S128)*'calcolo DM 140-12'!R$10*'calcolo DM 140-12'!R$11*'calcolo DM 140-12'!R$14</f>
        <v>0</v>
      </c>
      <c r="F72" s="46"/>
      <c r="G72" s="46"/>
      <c r="H72" s="46"/>
    </row>
    <row r="73" spans="2:8" x14ac:dyDescent="0.25">
      <c r="B73" s="62"/>
      <c r="C73" s="69"/>
      <c r="D73" s="68"/>
      <c r="E73" s="63"/>
      <c r="F73" s="46"/>
      <c r="G73" s="46"/>
      <c r="H73" s="46"/>
    </row>
    <row r="74" spans="2:8" x14ac:dyDescent="0.25">
      <c r="B74" s="62"/>
      <c r="C74" s="69"/>
      <c r="D74" s="68"/>
      <c r="E74" s="63"/>
      <c r="F74" s="46"/>
      <c r="G74" s="46"/>
      <c r="H74" s="46"/>
    </row>
    <row r="75" spans="2:8" x14ac:dyDescent="0.25">
      <c r="B75" s="59" t="s">
        <v>154</v>
      </c>
      <c r="C75" s="65"/>
      <c r="D75" s="68"/>
      <c r="E75" s="63"/>
      <c r="F75" s="46"/>
      <c r="G75" s="46"/>
      <c r="H75" s="46"/>
    </row>
    <row r="76" spans="2:8" x14ac:dyDescent="0.25">
      <c r="B76" s="62" t="s">
        <v>147</v>
      </c>
      <c r="C76" s="69"/>
      <c r="D76" s="68"/>
      <c r="E76" s="63">
        <f>+('calcolo DM 140-12'!J117)*'calcolo DM 140-12'!I$10*'calcolo DM 140-12'!I$11*'calcolo DM 140-12'!I$14</f>
        <v>0</v>
      </c>
      <c r="F76" s="46"/>
      <c r="G76" s="46"/>
      <c r="H76" s="46"/>
    </row>
    <row r="77" spans="2:8" x14ac:dyDescent="0.25">
      <c r="B77" s="62" t="s">
        <v>146</v>
      </c>
      <c r="C77" s="69"/>
      <c r="D77" s="68"/>
      <c r="E77" s="63">
        <f>+('calcolo DM 140-12'!J118)*'calcolo DM 140-12'!I$10*'calcolo DM 140-12'!I$11*'calcolo DM 140-12'!I$14</f>
        <v>0</v>
      </c>
      <c r="F77" s="46"/>
      <c r="G77" s="46"/>
      <c r="H77" s="46"/>
    </row>
    <row r="78" spans="2:8" x14ac:dyDescent="0.25">
      <c r="B78" s="62" t="s">
        <v>548</v>
      </c>
      <c r="C78" s="69"/>
      <c r="D78" s="68"/>
      <c r="E78" s="63">
        <f>+('calcolo DM 140-12'!J124)*'calcolo DM 140-12'!I$10*'calcolo DM 140-12'!I$11*'calcolo DM 140-12'!I$14</f>
        <v>0</v>
      </c>
      <c r="F78" s="46"/>
      <c r="G78" s="46"/>
      <c r="H78" s="46"/>
    </row>
    <row r="79" spans="2:8" x14ac:dyDescent="0.25">
      <c r="B79" s="62" t="s">
        <v>145</v>
      </c>
      <c r="C79" s="69"/>
      <c r="D79" s="68"/>
      <c r="E79" s="63">
        <f>+('calcolo DM 140-12'!J125)*'calcolo DM 140-12'!I$10*'calcolo DM 140-12'!I$11*'calcolo DM 140-12'!I$14</f>
        <v>0</v>
      </c>
      <c r="F79" s="46"/>
      <c r="G79" s="46"/>
      <c r="H79" s="46"/>
    </row>
    <row r="80" spans="2:8" x14ac:dyDescent="0.25">
      <c r="B80" s="62" t="s">
        <v>549</v>
      </c>
      <c r="C80" s="69"/>
      <c r="D80" s="68"/>
      <c r="E80" s="61">
        <f>+('calcolo DM 140-12'!J127)*'calcolo DM 140-12'!I$10*'calcolo DM 140-12'!I$11*'calcolo DM 140-12'!I$14</f>
        <v>0</v>
      </c>
      <c r="F80" s="46"/>
      <c r="G80" s="46"/>
      <c r="H80" s="46"/>
    </row>
    <row r="81" spans="2:8" x14ac:dyDescent="0.25">
      <c r="B81" s="57" t="s">
        <v>153</v>
      </c>
      <c r="C81" s="69"/>
      <c r="D81" s="68"/>
      <c r="E81" s="67">
        <f>SUM(E76:E80)</f>
        <v>0</v>
      </c>
      <c r="F81" s="46"/>
      <c r="G81" s="46"/>
      <c r="H81" s="46"/>
    </row>
    <row r="82" spans="2:8" x14ac:dyDescent="0.25">
      <c r="B82" s="62"/>
      <c r="C82" s="69"/>
      <c r="D82" s="68"/>
      <c r="E82" s="63"/>
      <c r="F82" s="46"/>
      <c r="G82" s="46"/>
      <c r="H82" s="46"/>
    </row>
    <row r="83" spans="2:8" x14ac:dyDescent="0.25">
      <c r="B83" s="62"/>
      <c r="C83" s="69"/>
      <c r="D83" s="68"/>
      <c r="E83" s="63"/>
      <c r="F83" s="46"/>
      <c r="G83" s="46"/>
      <c r="H83" s="46"/>
    </row>
    <row r="84" spans="2:8" x14ac:dyDescent="0.25">
      <c r="B84" s="59" t="s">
        <v>152</v>
      </c>
      <c r="C84" s="65"/>
      <c r="D84" s="68"/>
      <c r="E84" s="63"/>
      <c r="F84" s="46"/>
      <c r="G84" s="46"/>
      <c r="H84" s="46"/>
    </row>
    <row r="85" spans="2:8" x14ac:dyDescent="0.25">
      <c r="B85" s="62" t="s">
        <v>147</v>
      </c>
      <c r="C85" s="69"/>
      <c r="D85" s="68"/>
      <c r="E85" s="63">
        <f>+('calcolo DM 140-12'!M117)*'calcolo DM 140-12'!L$10*'calcolo DM 140-12'!L$11*'calcolo DM 140-12'!L$14</f>
        <v>0</v>
      </c>
      <c r="F85" s="46"/>
      <c r="G85" s="46"/>
      <c r="H85" s="46"/>
    </row>
    <row r="86" spans="2:8" x14ac:dyDescent="0.25">
      <c r="B86" s="62" t="s">
        <v>146</v>
      </c>
      <c r="C86" s="69"/>
      <c r="D86" s="68"/>
      <c r="E86" s="63">
        <f>+('calcolo DM 140-12'!M118)*'calcolo DM 140-12'!L$10*'calcolo DM 140-12'!L$11*'calcolo DM 140-12'!L$14</f>
        <v>0</v>
      </c>
      <c r="F86" s="46"/>
      <c r="G86" s="46"/>
      <c r="H86" s="46"/>
    </row>
    <row r="87" spans="2:8" x14ac:dyDescent="0.25">
      <c r="B87" s="62" t="s">
        <v>548</v>
      </c>
      <c r="C87" s="69"/>
      <c r="D87" s="68"/>
      <c r="E87" s="63">
        <f>+('calcolo DM 140-12'!M124)*'calcolo DM 140-12'!L$10*'calcolo DM 140-12'!L$11*'calcolo DM 140-12'!L$14</f>
        <v>0</v>
      </c>
      <c r="F87" s="46"/>
      <c r="G87" s="46"/>
      <c r="H87" s="46"/>
    </row>
    <row r="88" spans="2:8" x14ac:dyDescent="0.25">
      <c r="B88" s="62" t="s">
        <v>145</v>
      </c>
      <c r="C88" s="69"/>
      <c r="D88" s="68"/>
      <c r="E88" s="63">
        <f>+('calcolo DM 140-12'!M125)*'calcolo DM 140-12'!L$10*'calcolo DM 140-12'!L$11*'calcolo DM 140-12'!L$14</f>
        <v>0</v>
      </c>
      <c r="F88" s="46"/>
      <c r="G88" s="46"/>
      <c r="H88" s="46"/>
    </row>
    <row r="89" spans="2:8" x14ac:dyDescent="0.25">
      <c r="B89" s="62" t="s">
        <v>549</v>
      </c>
      <c r="C89" s="69"/>
      <c r="D89" s="68"/>
      <c r="E89" s="63">
        <f>+('calcolo DM 140-12'!M127)*'calcolo DM 140-12'!L$10*'calcolo DM 140-12'!L$11*'calcolo DM 140-12'!L$14</f>
        <v>0</v>
      </c>
      <c r="F89" s="46"/>
      <c r="G89" s="46"/>
      <c r="H89" s="46"/>
    </row>
    <row r="90" spans="2:8" x14ac:dyDescent="0.25">
      <c r="B90" s="57" t="s">
        <v>151</v>
      </c>
      <c r="C90" s="69"/>
      <c r="D90" s="68"/>
      <c r="E90" s="67">
        <f>SUM(E85:E89)</f>
        <v>0</v>
      </c>
      <c r="F90" s="46"/>
      <c r="G90" s="46"/>
      <c r="H90" s="46"/>
    </row>
    <row r="91" spans="2:8" x14ac:dyDescent="0.25">
      <c r="B91" s="36"/>
      <c r="C91" s="36"/>
      <c r="D91" s="36"/>
      <c r="E91" s="36"/>
      <c r="F91" s="46"/>
      <c r="G91" s="46"/>
      <c r="H91" s="46"/>
    </row>
    <row r="92" spans="2:8" x14ac:dyDescent="0.25">
      <c r="B92" s="36"/>
      <c r="C92" s="36"/>
      <c r="D92" s="36"/>
      <c r="E92" s="36"/>
      <c r="F92" s="46"/>
      <c r="G92" s="46"/>
      <c r="H92" s="46"/>
    </row>
    <row r="93" spans="2:8" x14ac:dyDescent="0.25">
      <c r="B93" s="59" t="s">
        <v>150</v>
      </c>
      <c r="C93" s="65"/>
      <c r="D93" s="64"/>
      <c r="E93" s="63"/>
      <c r="F93" s="46"/>
      <c r="G93" s="46"/>
      <c r="H93" s="46"/>
    </row>
    <row r="94" spans="2:8" x14ac:dyDescent="0.25">
      <c r="B94" s="62" t="s">
        <v>147</v>
      </c>
      <c r="C94" s="69"/>
      <c r="D94" s="68"/>
      <c r="E94" s="63">
        <f>+('calcolo DM 140-12'!P117)*'calcolo DM 140-12'!O$10*'calcolo DM 140-12'!O$11*'calcolo DM 140-12'!O$14</f>
        <v>0</v>
      </c>
      <c r="F94" s="46"/>
      <c r="G94" s="46"/>
      <c r="H94" s="46"/>
    </row>
    <row r="95" spans="2:8" x14ac:dyDescent="0.25">
      <c r="B95" s="62" t="s">
        <v>146</v>
      </c>
      <c r="C95" s="69"/>
      <c r="D95" s="68"/>
      <c r="E95" s="63">
        <f>+('calcolo DM 140-12'!P118)*'calcolo DM 140-12'!O$10*'calcolo DM 140-12'!O$11*'calcolo DM 140-12'!O$14</f>
        <v>0</v>
      </c>
      <c r="F95" s="46"/>
      <c r="G95" s="46"/>
      <c r="H95" s="46"/>
    </row>
    <row r="96" spans="2:8" x14ac:dyDescent="0.25">
      <c r="B96" s="62" t="s">
        <v>548</v>
      </c>
      <c r="C96" s="69"/>
      <c r="D96" s="68"/>
      <c r="E96" s="63">
        <f>+('calcolo DM 140-12'!P124)*'calcolo DM 140-12'!O$10*'calcolo DM 140-12'!O$11*'calcolo DM 140-12'!O$14</f>
        <v>0</v>
      </c>
      <c r="F96" s="46"/>
      <c r="G96" s="46"/>
      <c r="H96" s="46"/>
    </row>
    <row r="97" spans="2:8" x14ac:dyDescent="0.25">
      <c r="B97" s="62" t="s">
        <v>145</v>
      </c>
      <c r="C97" s="69"/>
      <c r="D97" s="68"/>
      <c r="E97" s="63">
        <f>+('calcolo DM 140-12'!P125)*'calcolo DM 140-12'!O$10*'calcolo DM 140-12'!O$11*'calcolo DM 140-12'!O$14</f>
        <v>0</v>
      </c>
      <c r="F97" s="46"/>
      <c r="G97" s="46"/>
      <c r="H97" s="46"/>
    </row>
    <row r="98" spans="2:8" x14ac:dyDescent="0.25">
      <c r="B98" s="62" t="s">
        <v>549</v>
      </c>
      <c r="C98" s="69"/>
      <c r="D98" s="68"/>
      <c r="E98" s="63">
        <f>+('calcolo DM 140-12'!P127)*'calcolo DM 140-12'!O$10*'calcolo DM 140-12'!O$11*'calcolo DM 140-12'!O$14</f>
        <v>0</v>
      </c>
      <c r="F98" s="46"/>
      <c r="G98" s="46"/>
      <c r="H98" s="46"/>
    </row>
    <row r="99" spans="2:8" x14ac:dyDescent="0.25">
      <c r="B99" s="57" t="s">
        <v>149</v>
      </c>
      <c r="C99" s="69"/>
      <c r="D99" s="68"/>
      <c r="E99" s="67">
        <f>SUM(E94:E98)</f>
        <v>0</v>
      </c>
      <c r="F99" s="46"/>
      <c r="G99" s="46"/>
      <c r="H99" s="46"/>
    </row>
    <row r="100" spans="2:8" x14ac:dyDescent="0.25">
      <c r="B100" s="36"/>
      <c r="C100" s="36"/>
      <c r="D100" s="36"/>
      <c r="E100" s="36"/>
      <c r="F100" s="46"/>
      <c r="G100" s="46"/>
      <c r="H100" s="46"/>
    </row>
    <row r="101" spans="2:8" x14ac:dyDescent="0.25">
      <c r="B101" s="36"/>
      <c r="C101" s="36"/>
      <c r="D101" s="36"/>
      <c r="E101" s="36"/>
      <c r="F101" s="46"/>
      <c r="G101" s="46"/>
      <c r="H101" s="46"/>
    </row>
    <row r="102" spans="2:8" x14ac:dyDescent="0.25">
      <c r="B102" s="59" t="s">
        <v>148</v>
      </c>
      <c r="C102" s="65"/>
      <c r="D102" s="64"/>
      <c r="E102" s="63"/>
      <c r="F102" s="46"/>
      <c r="G102" s="46"/>
      <c r="H102" s="46"/>
    </row>
    <row r="103" spans="2:8" x14ac:dyDescent="0.25">
      <c r="B103" s="62" t="s">
        <v>147</v>
      </c>
      <c r="C103" s="69"/>
      <c r="D103" s="68"/>
      <c r="E103" s="63">
        <f>+('calcolo DM 140-12'!S117)*'calcolo DM 140-12'!R$10*'calcolo DM 140-12'!R$11*'calcolo DM 140-12'!R$14</f>
        <v>0</v>
      </c>
      <c r="F103" s="46"/>
      <c r="G103" s="46"/>
      <c r="H103" s="46"/>
    </row>
    <row r="104" spans="2:8" x14ac:dyDescent="0.25">
      <c r="B104" s="62" t="s">
        <v>146</v>
      </c>
      <c r="C104" s="69"/>
      <c r="D104" s="68"/>
      <c r="E104" s="63">
        <f>+('calcolo DM 140-12'!S118)*'calcolo DM 140-12'!R$10*'calcolo DM 140-12'!R$11*'calcolo DM 140-12'!R$14</f>
        <v>0</v>
      </c>
      <c r="F104" s="46"/>
      <c r="G104" s="46"/>
      <c r="H104" s="46"/>
    </row>
    <row r="105" spans="2:8" x14ac:dyDescent="0.25">
      <c r="B105" s="62" t="s">
        <v>548</v>
      </c>
      <c r="C105" s="69"/>
      <c r="D105" s="68"/>
      <c r="E105" s="63">
        <f>+('calcolo DM 140-12'!S124)*'calcolo DM 140-12'!R$10*'calcolo DM 140-12'!R$11*'calcolo DM 140-12'!R$14</f>
        <v>0</v>
      </c>
      <c r="F105" s="46"/>
      <c r="G105" s="46"/>
      <c r="H105" s="46"/>
    </row>
    <row r="106" spans="2:8" x14ac:dyDescent="0.25">
      <c r="B106" s="62" t="s">
        <v>145</v>
      </c>
      <c r="C106" s="69"/>
      <c r="D106" s="68"/>
      <c r="E106" s="63">
        <f>+('calcolo DM 140-12'!S125)*'calcolo DM 140-12'!R$10*'calcolo DM 140-12'!R$11*'calcolo DM 140-12'!R$14</f>
        <v>0</v>
      </c>
      <c r="F106" s="46"/>
      <c r="G106" s="46"/>
      <c r="H106" s="46"/>
    </row>
    <row r="107" spans="2:8" x14ac:dyDescent="0.25">
      <c r="B107" s="62" t="s">
        <v>549</v>
      </c>
      <c r="C107" s="69"/>
      <c r="D107" s="68"/>
      <c r="E107" s="63">
        <f>+('calcolo DM 140-12'!S127)*'calcolo DM 140-12'!R$10*'calcolo DM 140-12'!R$11*'calcolo DM 140-12'!R$14</f>
        <v>0</v>
      </c>
      <c r="F107" s="46"/>
      <c r="G107" s="46"/>
      <c r="H107" s="46"/>
    </row>
    <row r="108" spans="2:8" x14ac:dyDescent="0.25">
      <c r="B108" s="57" t="s">
        <v>144</v>
      </c>
      <c r="C108" s="69"/>
      <c r="D108" s="68"/>
      <c r="E108" s="67">
        <f>SUM(E103:E107)</f>
        <v>0</v>
      </c>
      <c r="F108" s="46"/>
      <c r="G108" s="46"/>
      <c r="H108" s="46"/>
    </row>
    <row r="109" spans="2:8" x14ac:dyDescent="0.25">
      <c r="B109" s="36"/>
      <c r="C109" s="36"/>
      <c r="D109" s="36"/>
      <c r="E109" s="36"/>
      <c r="F109" s="46"/>
      <c r="G109" s="46"/>
      <c r="H109" s="46"/>
    </row>
    <row r="110" spans="2:8" x14ac:dyDescent="0.25">
      <c r="B110" s="59" t="s">
        <v>143</v>
      </c>
      <c r="C110" s="56"/>
      <c r="D110" s="56"/>
      <c r="E110" s="66">
        <f>+('calcolo DM 140-12'!P142)*'calcolo DM 140-12'!O$10*'calcolo DM 140-12'!O$11*'calcolo DM 140-12'!O$14</f>
        <v>0</v>
      </c>
      <c r="F110" s="46"/>
      <c r="G110" s="46"/>
      <c r="H110" s="46"/>
    </row>
    <row r="111" spans="2:8" x14ac:dyDescent="0.25">
      <c r="B111" s="59" t="s">
        <v>142</v>
      </c>
      <c r="C111" s="56"/>
      <c r="D111" s="56"/>
      <c r="E111" s="66">
        <f>+('calcolo DM 140-12'!J143)*'calcolo DM 140-12'!I$10*'calcolo DM 140-12'!I$11*'calcolo DM 140-12'!I$14+('calcolo DM 140-12'!M143)*'calcolo DM 140-12'!L$10*'calcolo DM 140-12'!L$11*'calcolo DM 140-12'!L$14+('calcolo DM 140-12'!P143)*'calcolo DM 140-12'!O$10*'calcolo DM 140-12'!O$11*'calcolo DM 140-12'!O$14</f>
        <v>0</v>
      </c>
      <c r="F111" s="46"/>
      <c r="G111" s="46"/>
      <c r="H111" s="46"/>
    </row>
    <row r="112" spans="2:8" x14ac:dyDescent="0.25">
      <c r="B112" s="36"/>
      <c r="C112" s="36"/>
      <c r="D112" s="36"/>
      <c r="E112" s="36"/>
      <c r="F112" s="46"/>
      <c r="G112" s="46"/>
      <c r="H112" s="46"/>
    </row>
    <row r="113" spans="2:8" x14ac:dyDescent="0.25">
      <c r="B113" s="59" t="s">
        <v>141</v>
      </c>
      <c r="C113" s="65"/>
      <c r="D113" s="64"/>
      <c r="E113" s="36"/>
      <c r="F113" s="46"/>
      <c r="G113" s="46"/>
      <c r="H113" s="46"/>
    </row>
    <row r="114" spans="2:8" x14ac:dyDescent="0.25">
      <c r="B114" s="62" t="s">
        <v>140</v>
      </c>
      <c r="C114" s="36"/>
      <c r="D114" s="36"/>
      <c r="E114" s="63">
        <f>+('calcolo DM 140-12'!J53)*'calcolo DM 140-12'!I$10*'calcolo DM 140-12'!I$11*'calcolo DM 140-12'!I$14+('calcolo DM 140-12'!M53)*'calcolo DM 140-12'!L$10*'calcolo DM 140-12'!L$11*'calcolo DM 140-12'!L$14+('calcolo DM 140-12'!P53)*'calcolo DM 140-12'!O$10*'calcolo DM 140-12'!O$11*'calcolo DM 140-12'!O$14+('calcolo DM 140-12'!S53)*'calcolo DM 140-12'!R$10*'calcolo DM 140-12'!R$11*'calcolo DM 140-12'!R$14</f>
        <v>0</v>
      </c>
      <c r="F114" s="46"/>
      <c r="G114" s="46"/>
      <c r="H114" s="46"/>
    </row>
    <row r="115" spans="2:8" x14ac:dyDescent="0.25">
      <c r="B115" s="62" t="s">
        <v>139</v>
      </c>
      <c r="C115" s="36"/>
      <c r="D115" s="36"/>
      <c r="E115" s="61">
        <f>+('calcolo DM 140-12'!J76)*'calcolo DM 140-12'!I$10*'calcolo DM 140-12'!I$11*'calcolo DM 140-12'!I$14+('calcolo DM 140-12'!M76)*'calcolo DM 140-12'!L$10*'calcolo DM 140-12'!L$11*'calcolo DM 140-12'!L$14+('calcolo DM 140-12'!P76)*'calcolo DM 140-12'!O$10*'calcolo DM 140-12'!O$11*'calcolo DM 140-12'!O$14+('calcolo DM 140-12'!S76)*'calcolo DM 140-12'!R$10*'calcolo DM 140-12'!R$11*'calcolo DM 140-12'!R$14</f>
        <v>0</v>
      </c>
      <c r="F115" s="46"/>
      <c r="G115" s="46"/>
      <c r="H115" s="46"/>
    </row>
    <row r="116" spans="2:8" x14ac:dyDescent="0.25">
      <c r="B116" s="57" t="s">
        <v>138</v>
      </c>
      <c r="C116" s="36"/>
      <c r="D116" s="36"/>
      <c r="E116" s="60">
        <f>SUM(E114:E115)</f>
        <v>0</v>
      </c>
      <c r="F116" s="46"/>
      <c r="G116" s="46"/>
      <c r="H116" s="46"/>
    </row>
    <row r="117" spans="2:8" x14ac:dyDescent="0.25">
      <c r="B117" s="57"/>
      <c r="C117" s="36"/>
      <c r="D117" s="36"/>
      <c r="E117" s="36"/>
      <c r="F117" s="46"/>
      <c r="G117" s="46"/>
      <c r="H117" s="46"/>
    </row>
    <row r="118" spans="2:8" x14ac:dyDescent="0.25">
      <c r="B118" s="57" t="s">
        <v>554</v>
      </c>
      <c r="C118" s="36"/>
      <c r="D118" s="48" t="s">
        <v>6</v>
      </c>
      <c r="E118" s="36"/>
      <c r="F118" s="46"/>
      <c r="G118" s="46"/>
      <c r="H118" s="46"/>
    </row>
    <row r="119" spans="2:8" x14ac:dyDescent="0.25">
      <c r="B119" s="59" t="s">
        <v>137</v>
      </c>
      <c r="C119" s="56"/>
      <c r="D119" s="48" t="s">
        <v>6</v>
      </c>
      <c r="E119" s="58">
        <f>+IF(D119="SI",0.5/100*('calcolo DM 140-12'!I$10+'calcolo DM 140-12'!L$10+'calcolo DM 140-12'!O$10+'calcolo DM 140-12'!R$10),0)</f>
        <v>0</v>
      </c>
      <c r="F119" s="46"/>
      <c r="G119" s="46"/>
      <c r="H119" s="46"/>
    </row>
    <row r="120" spans="2:8" x14ac:dyDescent="0.25">
      <c r="B120" s="57"/>
      <c r="C120" s="36"/>
      <c r="D120" s="36"/>
      <c r="E120" s="36"/>
      <c r="F120" s="46"/>
      <c r="G120" s="46"/>
      <c r="H120" s="46"/>
    </row>
    <row r="121" spans="2:8" ht="18" x14ac:dyDescent="0.25">
      <c r="B121" s="50" t="s">
        <v>136</v>
      </c>
      <c r="C121" s="56"/>
      <c r="D121" s="56"/>
      <c r="E121" s="383">
        <f>+E20+E22+E36+E48+E58+E62+E69+E72+E81+E90+E99+E108+E110+E111+E116+E119</f>
        <v>0</v>
      </c>
      <c r="F121" s="46"/>
      <c r="G121" s="46"/>
      <c r="H121" s="46"/>
    </row>
    <row r="122" spans="2:8" ht="18" x14ac:dyDescent="0.25">
      <c r="B122" s="50" t="s">
        <v>135</v>
      </c>
      <c r="C122" s="49"/>
      <c r="D122" s="56"/>
      <c r="E122" s="384">
        <f>+'calcolo DM 140-12'!M141*'calcolo DM 140-12'!L10*'calcolo DM 140-12'!L11*'calcolo DM 140-12'!L14</f>
        <v>0</v>
      </c>
      <c r="F122" s="46"/>
      <c r="G122" s="46"/>
      <c r="H122" s="46"/>
    </row>
    <row r="123" spans="2:8" ht="18" x14ac:dyDescent="0.25">
      <c r="B123" s="50" t="s">
        <v>134</v>
      </c>
      <c r="C123" s="49"/>
      <c r="D123" s="56"/>
      <c r="E123" s="386">
        <f>+E122+E121</f>
        <v>0</v>
      </c>
      <c r="F123" s="46"/>
      <c r="G123" s="46"/>
      <c r="H123" s="46"/>
    </row>
    <row r="124" spans="2:8" ht="18" x14ac:dyDescent="0.25">
      <c r="B124" s="50" t="s">
        <v>133</v>
      </c>
      <c r="C124" s="52"/>
      <c r="D124" s="55">
        <v>0.3</v>
      </c>
      <c r="E124" s="51">
        <f>-D124*E123</f>
        <v>0</v>
      </c>
      <c r="F124" s="46"/>
      <c r="G124" s="46"/>
      <c r="H124" s="46"/>
    </row>
    <row r="125" spans="2:8" ht="18" x14ac:dyDescent="0.25">
      <c r="B125" s="50" t="s">
        <v>132</v>
      </c>
      <c r="C125" s="52"/>
      <c r="D125" s="55"/>
      <c r="E125" s="54">
        <f>+E123+E124</f>
        <v>0</v>
      </c>
      <c r="F125" s="46"/>
      <c r="G125" s="46"/>
      <c r="H125" s="46"/>
    </row>
    <row r="126" spans="2:8" ht="18" x14ac:dyDescent="0.25">
      <c r="B126" s="50" t="s">
        <v>131</v>
      </c>
      <c r="C126" s="53"/>
      <c r="D126" s="52">
        <f>IF(SUM('calcolo DM 140-12'!I10:T10)&lt;=500000,0.2,IF(SUM('calcolo DM 140-12'!I10:T10)&lt;=2500000,0.15,IF(SUM('calcolo DM 140-12'!I10:T10)&lt;=5000000,0.1,0.08)))</f>
        <v>0.2</v>
      </c>
      <c r="E126" s="51">
        <f>+E125*D126</f>
        <v>0</v>
      </c>
      <c r="F126" s="46"/>
      <c r="G126" s="46"/>
      <c r="H126" s="46"/>
    </row>
    <row r="127" spans="2:8" ht="18" x14ac:dyDescent="0.25">
      <c r="B127" s="50" t="s">
        <v>130</v>
      </c>
      <c r="C127" s="36"/>
      <c r="D127" s="36"/>
      <c r="E127" s="49">
        <f>+E125+E126</f>
        <v>0</v>
      </c>
      <c r="F127" s="46"/>
      <c r="G127" s="46"/>
      <c r="H127" s="46"/>
    </row>
    <row r="128" spans="2:8" ht="18" x14ac:dyDescent="0.25">
      <c r="B128" s="383"/>
      <c r="C128" s="383"/>
      <c r="D128" s="36"/>
      <c r="E128" s="383"/>
      <c r="F128" s="46"/>
      <c r="G128" s="46"/>
      <c r="H128" s="46"/>
    </row>
    <row r="129" spans="2:12" ht="18" x14ac:dyDescent="0.25">
      <c r="B129" s="383"/>
      <c r="C129" s="383"/>
      <c r="D129" s="36"/>
      <c r="E129" s="383"/>
      <c r="F129" s="46"/>
      <c r="G129" s="46"/>
      <c r="H129" s="46"/>
    </row>
    <row r="130" spans="2:12" ht="18" x14ac:dyDescent="0.25">
      <c r="B130" s="421" t="s">
        <v>581</v>
      </c>
      <c r="C130" s="49"/>
      <c r="D130" s="48" t="s">
        <v>6</v>
      </c>
      <c r="E130" s="47">
        <f>IF(D130="si",0.02*C7,0)</f>
        <v>0</v>
      </c>
      <c r="F130" s="46"/>
      <c r="G130" s="46"/>
      <c r="H130" s="46"/>
    </row>
    <row r="131" spans="2:12" ht="18" x14ac:dyDescent="0.25">
      <c r="B131" s="36"/>
      <c r="C131" s="36"/>
      <c r="D131" s="36"/>
      <c r="E131" s="383"/>
      <c r="F131" s="46"/>
      <c r="G131" s="46"/>
      <c r="H131" s="46"/>
    </row>
    <row r="132" spans="2:12" ht="120.75" customHeight="1" x14ac:dyDescent="0.25">
      <c r="B132" s="432" t="s">
        <v>10</v>
      </c>
      <c r="C132" s="432"/>
      <c r="D132" s="432"/>
      <c r="E132" s="432"/>
      <c r="F132" s="45" t="s">
        <v>129</v>
      </c>
      <c r="G132" s="44" t="s">
        <v>128</v>
      </c>
      <c r="H132" s="43">
        <f>+D126</f>
        <v>0.2</v>
      </c>
      <c r="I132" s="42" t="s">
        <v>127</v>
      </c>
      <c r="J132" s="42" t="s">
        <v>547</v>
      </c>
      <c r="K132" s="41">
        <v>0</v>
      </c>
      <c r="L132" s="45" t="s">
        <v>546</v>
      </c>
    </row>
    <row r="133" spans="2:12" ht="18" x14ac:dyDescent="0.25">
      <c r="B133" s="429" t="s">
        <v>126</v>
      </c>
      <c r="C133" s="429"/>
      <c r="D133" s="429"/>
      <c r="E133" s="429"/>
      <c r="F133" s="388">
        <f>0*0.7</f>
        <v>0</v>
      </c>
      <c r="G133" s="430">
        <f t="shared" ref="G133:G146" si="0">+H$132*F133</f>
        <v>0</v>
      </c>
      <c r="H133" s="431"/>
      <c r="I133" s="40">
        <f t="shared" ref="I133:I147" si="1">+G133+F133</f>
        <v>0</v>
      </c>
      <c r="J133" s="427">
        <f t="shared" ref="J133:J147" si="2">+I133*(1-K$132)</f>
        <v>0</v>
      </c>
      <c r="K133" s="428"/>
      <c r="L133" s="376">
        <f t="shared" ref="L133:L143" si="3">+J133*1.04</f>
        <v>0</v>
      </c>
    </row>
    <row r="134" spans="2:12" ht="18" x14ac:dyDescent="0.25">
      <c r="B134" s="429" t="s">
        <v>0</v>
      </c>
      <c r="C134" s="429"/>
      <c r="D134" s="429"/>
      <c r="E134" s="429"/>
      <c r="F134" s="388">
        <f>(E36+E22)*0.7</f>
        <v>0</v>
      </c>
      <c r="G134" s="430">
        <f t="shared" si="0"/>
        <v>0</v>
      </c>
      <c r="H134" s="431"/>
      <c r="I134" s="40">
        <f t="shared" si="1"/>
        <v>0</v>
      </c>
      <c r="J134" s="427">
        <f t="shared" si="2"/>
        <v>0</v>
      </c>
      <c r="K134" s="428"/>
      <c r="L134" s="376">
        <f t="shared" si="3"/>
        <v>0</v>
      </c>
    </row>
    <row r="135" spans="2:12" ht="18" x14ac:dyDescent="0.25">
      <c r="B135" s="429" t="s">
        <v>1</v>
      </c>
      <c r="C135" s="429"/>
      <c r="D135" s="429"/>
      <c r="E135" s="429"/>
      <c r="F135" s="388">
        <f>E20*0.7</f>
        <v>0</v>
      </c>
      <c r="G135" s="430">
        <f t="shared" si="0"/>
        <v>0</v>
      </c>
      <c r="H135" s="431"/>
      <c r="I135" s="40">
        <f t="shared" si="1"/>
        <v>0</v>
      </c>
      <c r="J135" s="427">
        <f t="shared" si="2"/>
        <v>0</v>
      </c>
      <c r="K135" s="428"/>
      <c r="L135" s="376">
        <f t="shared" si="3"/>
        <v>0</v>
      </c>
    </row>
    <row r="136" spans="2:12" ht="18" x14ac:dyDescent="0.25">
      <c r="B136" s="429" t="s">
        <v>5</v>
      </c>
      <c r="C136" s="429"/>
      <c r="D136" s="429"/>
      <c r="E136" s="429"/>
      <c r="F136" s="388">
        <f>E58*0.7</f>
        <v>0</v>
      </c>
      <c r="G136" s="430">
        <f t="shared" si="0"/>
        <v>0</v>
      </c>
      <c r="H136" s="431"/>
      <c r="I136" s="40">
        <f t="shared" si="1"/>
        <v>0</v>
      </c>
      <c r="J136" s="427">
        <f t="shared" si="2"/>
        <v>0</v>
      </c>
      <c r="K136" s="428"/>
      <c r="L136" s="376">
        <f t="shared" si="3"/>
        <v>0</v>
      </c>
    </row>
    <row r="137" spans="2:12" ht="18" x14ac:dyDescent="0.25">
      <c r="B137" s="429" t="s">
        <v>2</v>
      </c>
      <c r="C137" s="429"/>
      <c r="D137" s="429"/>
      <c r="E137" s="429"/>
      <c r="F137" s="388">
        <f>(E48+E111+E110)*0.7</f>
        <v>0</v>
      </c>
      <c r="G137" s="430">
        <f t="shared" si="0"/>
        <v>0</v>
      </c>
      <c r="H137" s="431"/>
      <c r="I137" s="40">
        <f t="shared" si="1"/>
        <v>0</v>
      </c>
      <c r="J137" s="427">
        <f t="shared" si="2"/>
        <v>0</v>
      </c>
      <c r="K137" s="428"/>
      <c r="L137" s="376">
        <f t="shared" si="3"/>
        <v>0</v>
      </c>
    </row>
    <row r="138" spans="2:12" ht="15.75" x14ac:dyDescent="0.25">
      <c r="B138" s="438" t="s">
        <v>8</v>
      </c>
      <c r="C138" s="438"/>
      <c r="D138" s="438"/>
      <c r="E138" s="438"/>
      <c r="F138" s="388">
        <f>0*0.7</f>
        <v>0</v>
      </c>
      <c r="G138" s="430">
        <f t="shared" si="0"/>
        <v>0</v>
      </c>
      <c r="H138" s="431"/>
      <c r="I138" s="40">
        <f t="shared" si="1"/>
        <v>0</v>
      </c>
      <c r="J138" s="427">
        <f t="shared" si="2"/>
        <v>0</v>
      </c>
      <c r="K138" s="428"/>
      <c r="L138" s="376">
        <f t="shared" si="3"/>
        <v>0</v>
      </c>
    </row>
    <row r="139" spans="2:12" ht="18" x14ac:dyDescent="0.25">
      <c r="B139" s="429" t="s">
        <v>125</v>
      </c>
      <c r="C139" s="429"/>
      <c r="D139" s="429"/>
      <c r="E139" s="429"/>
      <c r="F139" s="388">
        <f>E69*0.7</f>
        <v>0</v>
      </c>
      <c r="G139" s="430">
        <f t="shared" si="0"/>
        <v>0</v>
      </c>
      <c r="H139" s="431"/>
      <c r="I139" s="40">
        <f t="shared" si="1"/>
        <v>0</v>
      </c>
      <c r="J139" s="427">
        <f t="shared" si="2"/>
        <v>0</v>
      </c>
      <c r="K139" s="428"/>
      <c r="L139" s="376">
        <f t="shared" si="3"/>
        <v>0</v>
      </c>
    </row>
    <row r="140" spans="2:12" ht="18" x14ac:dyDescent="0.25">
      <c r="B140" s="429" t="s">
        <v>124</v>
      </c>
      <c r="C140" s="429"/>
      <c r="D140" s="429"/>
      <c r="E140" s="429"/>
      <c r="F140" s="388">
        <f>E72*0.7</f>
        <v>0</v>
      </c>
      <c r="G140" s="430">
        <f t="shared" si="0"/>
        <v>0</v>
      </c>
      <c r="H140" s="431"/>
      <c r="I140" s="40">
        <f t="shared" si="1"/>
        <v>0</v>
      </c>
      <c r="J140" s="427">
        <f t="shared" si="2"/>
        <v>0</v>
      </c>
      <c r="K140" s="428"/>
      <c r="L140" s="376">
        <f t="shared" si="3"/>
        <v>0</v>
      </c>
    </row>
    <row r="141" spans="2:12" ht="18" x14ac:dyDescent="0.25">
      <c r="B141" s="429" t="s">
        <v>123</v>
      </c>
      <c r="C141" s="429"/>
      <c r="D141" s="429"/>
      <c r="E141" s="429"/>
      <c r="F141" s="388">
        <f>(E81+E108+E99)*0.7</f>
        <v>0</v>
      </c>
      <c r="G141" s="430">
        <f t="shared" si="0"/>
        <v>0</v>
      </c>
      <c r="H141" s="431"/>
      <c r="I141" s="40">
        <f t="shared" si="1"/>
        <v>0</v>
      </c>
      <c r="J141" s="427">
        <f t="shared" si="2"/>
        <v>0</v>
      </c>
      <c r="K141" s="428"/>
      <c r="L141" s="376">
        <f t="shared" si="3"/>
        <v>0</v>
      </c>
    </row>
    <row r="142" spans="2:12" ht="18" x14ac:dyDescent="0.25">
      <c r="B142" s="429" t="s">
        <v>122</v>
      </c>
      <c r="C142" s="429"/>
      <c r="D142" s="429"/>
      <c r="E142" s="429"/>
      <c r="F142" s="388">
        <f>E90*0.7</f>
        <v>0</v>
      </c>
      <c r="G142" s="430">
        <f t="shared" si="0"/>
        <v>0</v>
      </c>
      <c r="H142" s="431"/>
      <c r="I142" s="40">
        <f t="shared" si="1"/>
        <v>0</v>
      </c>
      <c r="J142" s="427">
        <f t="shared" si="2"/>
        <v>0</v>
      </c>
      <c r="K142" s="428"/>
      <c r="L142" s="376">
        <f t="shared" si="3"/>
        <v>0</v>
      </c>
    </row>
    <row r="143" spans="2:12" ht="18" x14ac:dyDescent="0.25">
      <c r="B143" s="429" t="s">
        <v>3</v>
      </c>
      <c r="C143" s="429"/>
      <c r="D143" s="429"/>
      <c r="E143" s="429"/>
      <c r="F143" s="388">
        <f>+E122*0.7</f>
        <v>0</v>
      </c>
      <c r="G143" s="430">
        <f t="shared" si="0"/>
        <v>0</v>
      </c>
      <c r="H143" s="431"/>
      <c r="I143" s="40">
        <f t="shared" si="1"/>
        <v>0</v>
      </c>
      <c r="J143" s="427">
        <f t="shared" si="2"/>
        <v>0</v>
      </c>
      <c r="K143" s="428"/>
      <c r="L143" s="376">
        <f t="shared" si="3"/>
        <v>0</v>
      </c>
    </row>
    <row r="144" spans="2:12" ht="18" x14ac:dyDescent="0.25">
      <c r="B144" s="429" t="s">
        <v>4</v>
      </c>
      <c r="C144" s="429"/>
      <c r="D144" s="429"/>
      <c r="E144" s="429"/>
      <c r="F144" s="388">
        <f>(E116)*0.7</f>
        <v>0</v>
      </c>
      <c r="G144" s="430">
        <f t="shared" si="0"/>
        <v>0</v>
      </c>
      <c r="H144" s="431"/>
      <c r="I144" s="40">
        <f t="shared" si="1"/>
        <v>0</v>
      </c>
      <c r="J144" s="427">
        <f t="shared" si="2"/>
        <v>0</v>
      </c>
      <c r="K144" s="428"/>
      <c r="L144" s="376">
        <f>+J144*1.02</f>
        <v>0</v>
      </c>
    </row>
    <row r="145" spans="2:12" ht="18" x14ac:dyDescent="0.25">
      <c r="B145" s="379" t="s">
        <v>553</v>
      </c>
      <c r="C145" s="435" t="str">
        <f>+IF(D118="SI","NB: il compenso per il progettista","NB: il compenso è per il geologo")</f>
        <v>NB: il compenso è per il geologo</v>
      </c>
      <c r="D145" s="436"/>
      <c r="E145" s="437"/>
      <c r="F145" s="388">
        <f>+E119*0.7</f>
        <v>0</v>
      </c>
      <c r="G145" s="430">
        <v>0</v>
      </c>
      <c r="H145" s="431"/>
      <c r="I145" s="40">
        <f t="shared" si="1"/>
        <v>0</v>
      </c>
      <c r="J145" s="427">
        <f t="shared" si="2"/>
        <v>0</v>
      </c>
      <c r="K145" s="428"/>
      <c r="L145" s="376">
        <f>IF(D118="SI",J145*1.04,J145*1.02)</f>
        <v>0</v>
      </c>
    </row>
    <row r="146" spans="2:12" ht="18" x14ac:dyDescent="0.25">
      <c r="B146" s="429" t="s">
        <v>9</v>
      </c>
      <c r="C146" s="429"/>
      <c r="D146" s="429"/>
      <c r="E146" s="429"/>
      <c r="F146" s="388">
        <f>0*0.7</f>
        <v>0</v>
      </c>
      <c r="G146" s="430">
        <f t="shared" si="0"/>
        <v>0</v>
      </c>
      <c r="H146" s="431"/>
      <c r="I146" s="40">
        <f t="shared" si="1"/>
        <v>0</v>
      </c>
      <c r="J146" s="427">
        <f t="shared" si="2"/>
        <v>0</v>
      </c>
      <c r="K146" s="428"/>
      <c r="L146" s="376">
        <f>+J146*1.04</f>
        <v>0</v>
      </c>
    </row>
    <row r="147" spans="2:12" ht="18" x14ac:dyDescent="0.25">
      <c r="B147" s="429" t="s">
        <v>582</v>
      </c>
      <c r="C147" s="429"/>
      <c r="D147" s="429"/>
      <c r="E147" s="429"/>
      <c r="F147" s="388">
        <f>+E130</f>
        <v>0</v>
      </c>
      <c r="G147" s="430">
        <v>0</v>
      </c>
      <c r="H147" s="431"/>
      <c r="I147" s="40">
        <f t="shared" si="1"/>
        <v>0</v>
      </c>
      <c r="J147" s="427">
        <f t="shared" si="2"/>
        <v>0</v>
      </c>
      <c r="K147" s="428"/>
      <c r="L147" s="376">
        <f>+J147*1</f>
        <v>0</v>
      </c>
    </row>
    <row r="148" spans="2:12" ht="18" x14ac:dyDescent="0.25">
      <c r="B148" s="441" t="s">
        <v>11</v>
      </c>
      <c r="C148" s="441"/>
      <c r="D148" s="441"/>
      <c r="E148" s="441"/>
      <c r="F148" s="385">
        <f>SUM(F133:F147)</f>
        <v>0</v>
      </c>
      <c r="G148" s="442">
        <f>SUM(G133:H147)</f>
        <v>0</v>
      </c>
      <c r="H148" s="442"/>
      <c r="I148" s="39">
        <f>SUM(I133:I147)</f>
        <v>0</v>
      </c>
      <c r="J148" s="442">
        <f>SUM(J133:K147)</f>
        <v>0</v>
      </c>
      <c r="K148" s="442"/>
      <c r="L148" s="385">
        <f>SUM(L133:L147)</f>
        <v>0</v>
      </c>
    </row>
    <row r="149" spans="2:12" ht="18" x14ac:dyDescent="0.25">
      <c r="B149" s="433" t="s">
        <v>121</v>
      </c>
      <c r="C149" s="433"/>
      <c r="D149" s="433"/>
      <c r="E149" s="433"/>
      <c r="F149" s="434">
        <f>+F148+G148</f>
        <v>0</v>
      </c>
      <c r="G149" s="434"/>
      <c r="H149" s="434"/>
    </row>
    <row r="150" spans="2:12" ht="18" x14ac:dyDescent="0.25">
      <c r="B150" s="38"/>
      <c r="C150" s="36"/>
      <c r="D150" s="36"/>
      <c r="E150" s="383"/>
      <c r="F150" s="36"/>
      <c r="G150" s="36"/>
      <c r="H150" s="36"/>
    </row>
    <row r="151" spans="2:12" ht="18" x14ac:dyDescent="0.25">
      <c r="B151" s="443" t="s">
        <v>120</v>
      </c>
      <c r="C151" s="443"/>
      <c r="D151" s="443"/>
      <c r="E151" s="443"/>
      <c r="F151" s="434">
        <f>+J148</f>
        <v>0</v>
      </c>
      <c r="G151" s="434"/>
      <c r="H151" s="434"/>
    </row>
    <row r="152" spans="2:12" ht="18" x14ac:dyDescent="0.25">
      <c r="B152" s="38"/>
      <c r="C152" s="36"/>
      <c r="D152" s="36"/>
      <c r="E152" s="383"/>
      <c r="F152" s="36"/>
      <c r="G152" s="36"/>
      <c r="H152" s="36"/>
    </row>
    <row r="153" spans="2:12" ht="43.5" customHeight="1" x14ac:dyDescent="0.25">
      <c r="B153" s="440"/>
      <c r="C153" s="440"/>
      <c r="D153" s="440"/>
      <c r="E153" s="387" t="s">
        <v>119</v>
      </c>
      <c r="F153" s="387" t="s">
        <v>118</v>
      </c>
      <c r="G153" s="444" t="s">
        <v>545</v>
      </c>
      <c r="H153" s="444"/>
    </row>
    <row r="154" spans="2:12" ht="18" x14ac:dyDescent="0.25">
      <c r="B154" s="37" t="s">
        <v>117</v>
      </c>
      <c r="C154" s="37"/>
      <c r="D154" s="37"/>
      <c r="E154" s="383">
        <f>(+F133+F134+F135+F136+F137+F139+F140+F141+F142+F146+(IF(D118="SI",F145,0)))*(1-K132)</f>
        <v>0</v>
      </c>
      <c r="F154" s="383">
        <f>(+G133+G134+G135+G136+G137+G139+G140+G141+G142+(IF(D118="SI",G145,0))+G146)*(1-K132)+E154</f>
        <v>0</v>
      </c>
      <c r="G154" s="445">
        <f>+L133+L134+L135+L136+L137+L139+L140+L141+L142+(IF(D118="SI",L145,0)+L146)</f>
        <v>0</v>
      </c>
      <c r="H154" s="445"/>
    </row>
    <row r="155" spans="2:12" ht="18" x14ac:dyDescent="0.25">
      <c r="B155" s="37" t="s">
        <v>116</v>
      </c>
      <c r="C155" s="37"/>
      <c r="D155" s="37"/>
      <c r="E155" s="383">
        <f>+F143*(1-K132)</f>
        <v>0</v>
      </c>
      <c r="F155" s="383">
        <f>(+G143)*(1-K132)+E155</f>
        <v>0</v>
      </c>
      <c r="G155" s="445">
        <f>+L143</f>
        <v>0</v>
      </c>
      <c r="H155" s="445"/>
    </row>
    <row r="156" spans="2:12" ht="18" x14ac:dyDescent="0.25">
      <c r="B156" s="37" t="s">
        <v>115</v>
      </c>
      <c r="C156" s="37"/>
      <c r="D156" s="37"/>
      <c r="E156" s="383">
        <f>IF(D118="SI",F144,(F144+F145))*(1-K132)</f>
        <v>0</v>
      </c>
      <c r="F156" s="383">
        <f>+E156+IF(D118="SI",G144,(G144+G145))*(1-K132)</f>
        <v>0</v>
      </c>
      <c r="G156" s="445">
        <f>IF(D118="SI",L144,(L144+L145))*(1-K132)</f>
        <v>0</v>
      </c>
      <c r="H156" s="445"/>
      <c r="I156" s="377"/>
    </row>
    <row r="157" spans="2:12" ht="18" x14ac:dyDescent="0.25">
      <c r="B157" s="37" t="s">
        <v>114</v>
      </c>
      <c r="C157" s="37"/>
      <c r="D157" s="37"/>
      <c r="E157" s="384">
        <f>+F147*(1-K132)</f>
        <v>0</v>
      </c>
      <c r="F157" s="384">
        <f>(+G147)*(1-K132)+E157</f>
        <v>0</v>
      </c>
      <c r="G157" s="446">
        <f>+L147</f>
        <v>0</v>
      </c>
      <c r="H157" s="446"/>
    </row>
    <row r="158" spans="2:12" ht="18" x14ac:dyDescent="0.25">
      <c r="B158" s="37"/>
      <c r="C158" s="37"/>
      <c r="D158" s="37"/>
      <c r="E158" s="383">
        <f>SUM(E154:E157)</f>
        <v>0</v>
      </c>
      <c r="F158" s="383">
        <f>SUM(F154:F157)</f>
        <v>0</v>
      </c>
      <c r="G158" s="439">
        <f>SUM(G154:H157)</f>
        <v>0</v>
      </c>
      <c r="H158" s="439"/>
    </row>
  </sheetData>
  <mergeCells count="60">
    <mergeCell ref="J145:K145"/>
    <mergeCell ref="G154:H154"/>
    <mergeCell ref="G155:H155"/>
    <mergeCell ref="G156:H156"/>
    <mergeCell ref="G157:H157"/>
    <mergeCell ref="J148:K148"/>
    <mergeCell ref="J146:K146"/>
    <mergeCell ref="J147:K147"/>
    <mergeCell ref="G145:H145"/>
    <mergeCell ref="G158:H158"/>
    <mergeCell ref="B153:D153"/>
    <mergeCell ref="B148:E148"/>
    <mergeCell ref="G148:H148"/>
    <mergeCell ref="B151:E151"/>
    <mergeCell ref="F151:H151"/>
    <mergeCell ref="G153:H153"/>
    <mergeCell ref="B132:E132"/>
    <mergeCell ref="B149:E149"/>
    <mergeCell ref="F149:H149"/>
    <mergeCell ref="B135:E135"/>
    <mergeCell ref="B144:E144"/>
    <mergeCell ref="G144:H144"/>
    <mergeCell ref="B137:E137"/>
    <mergeCell ref="G137:H137"/>
    <mergeCell ref="C145:E145"/>
    <mergeCell ref="B146:E146"/>
    <mergeCell ref="G146:H146"/>
    <mergeCell ref="B147:E147"/>
    <mergeCell ref="G147:H147"/>
    <mergeCell ref="B138:E138"/>
    <mergeCell ref="G138:H138"/>
    <mergeCell ref="J144:K144"/>
    <mergeCell ref="B141:E141"/>
    <mergeCell ref="G141:H141"/>
    <mergeCell ref="J141:K141"/>
    <mergeCell ref="B142:E142"/>
    <mergeCell ref="G142:H142"/>
    <mergeCell ref="J142:K142"/>
    <mergeCell ref="B143:E143"/>
    <mergeCell ref="G143:H143"/>
    <mergeCell ref="J143:K143"/>
    <mergeCell ref="J139:K139"/>
    <mergeCell ref="B140:E140"/>
    <mergeCell ref="G140:H140"/>
    <mergeCell ref="J140:K140"/>
    <mergeCell ref="B139:E139"/>
    <mergeCell ref="G139:H139"/>
    <mergeCell ref="J138:K138"/>
    <mergeCell ref="B133:E133"/>
    <mergeCell ref="G133:H133"/>
    <mergeCell ref="J133:K133"/>
    <mergeCell ref="B134:E134"/>
    <mergeCell ref="G134:H134"/>
    <mergeCell ref="J134:K134"/>
    <mergeCell ref="G135:H135"/>
    <mergeCell ref="J135:K135"/>
    <mergeCell ref="B136:E136"/>
    <mergeCell ref="G136:H136"/>
    <mergeCell ref="J136:K136"/>
    <mergeCell ref="J137:K137"/>
  </mergeCells>
  <dataValidations count="1">
    <dataValidation type="list" allowBlank="1" showInputMessage="1" showErrorMessage="1" sqref="D118:D119 D130" xr:uid="{00000000-0002-0000-0200-000000000000}">
      <formula1>"SI,NO"</formula1>
    </dataValidation>
  </dataValidations>
  <pageMargins left="0.19685039370078741" right="0.19685039370078741" top="0.19685039370078741" bottom="0.19685039370078741" header="0.31496062992125984" footer="0.31496062992125984"/>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305"/>
  <sheetViews>
    <sheetView zoomScaleNormal="100" workbookViewId="0">
      <selection activeCell="O56" sqref="O56"/>
    </sheetView>
  </sheetViews>
  <sheetFormatPr defaultRowHeight="15" outlineLevelRow="1" x14ac:dyDescent="0.25"/>
  <cols>
    <col min="1" max="1" width="3.28515625" customWidth="1"/>
    <col min="2" max="2" width="3" bestFit="1" customWidth="1"/>
    <col min="3" max="3" width="10.7109375" customWidth="1"/>
    <col min="4" max="5" width="3" bestFit="1" customWidth="1"/>
    <col min="6" max="6" width="15.28515625" customWidth="1"/>
    <col min="7" max="7" width="40.140625" customWidth="1"/>
    <col min="8" max="8" width="6.28515625" style="83" customWidth="1"/>
    <col min="9" max="9" width="3.7109375" customWidth="1"/>
    <col min="10" max="11" width="6.7109375" customWidth="1"/>
    <col min="12" max="12" width="3.7109375" customWidth="1"/>
    <col min="13" max="14" width="6.7109375" customWidth="1"/>
    <col min="15" max="15" width="3.7109375" customWidth="1"/>
    <col min="16" max="17" width="6.7109375" customWidth="1"/>
    <col min="18" max="18" width="3.7109375" customWidth="1"/>
    <col min="19" max="20" width="6.7109375" customWidth="1"/>
    <col min="21" max="21" width="3.7109375" customWidth="1"/>
    <col min="22" max="22" width="6.7109375" hidden="1" customWidth="1"/>
    <col min="23" max="23" width="6.7109375" customWidth="1"/>
    <col min="24" max="24" width="3.7109375" customWidth="1"/>
    <col min="25" max="25" width="6.7109375" hidden="1" customWidth="1"/>
    <col min="26" max="26" width="6.7109375" customWidth="1"/>
    <col min="27" max="27" width="3.7109375" customWidth="1"/>
    <col min="28" max="28" width="6.7109375" hidden="1" customWidth="1"/>
    <col min="29" max="29" width="6.7109375" customWidth="1"/>
    <col min="30" max="30" width="3.7109375" customWidth="1"/>
    <col min="31" max="31" width="6.7109375" hidden="1" customWidth="1"/>
    <col min="32" max="32" width="6.7109375" customWidth="1"/>
    <col min="33" max="33" width="3.7109375" customWidth="1"/>
    <col min="34" max="34" width="6.7109375" hidden="1" customWidth="1"/>
    <col min="35" max="35" width="6.7109375" customWidth="1"/>
    <col min="36" max="36" width="3.7109375" customWidth="1"/>
    <col min="37" max="37" width="6.7109375" hidden="1" customWidth="1"/>
    <col min="38" max="38" width="8.7109375" customWidth="1"/>
    <col min="39" max="39" width="3.28515625" customWidth="1"/>
    <col min="41" max="41" width="3.7109375" customWidth="1"/>
    <col min="42" max="42" width="12.7109375" customWidth="1"/>
    <col min="43" max="43" width="30.140625" bestFit="1" customWidth="1"/>
    <col min="44" max="44" width="14.85546875" bestFit="1" customWidth="1"/>
    <col min="45" max="45" width="10.7109375" bestFit="1" customWidth="1"/>
    <col min="46" max="46" width="20.7109375" bestFit="1" customWidth="1"/>
    <col min="47" max="47" width="11.7109375" bestFit="1" customWidth="1"/>
    <col min="48" max="48" width="76.28515625" bestFit="1" customWidth="1"/>
  </cols>
  <sheetData>
    <row r="1" spans="1:47" x14ac:dyDescent="0.25">
      <c r="A1" s="90"/>
      <c r="B1" s="90"/>
      <c r="C1" s="215"/>
      <c r="D1" s="214"/>
      <c r="E1" s="214"/>
      <c r="F1" s="214"/>
      <c r="G1" s="214"/>
      <c r="H1" s="214"/>
      <c r="I1" s="214"/>
      <c r="J1" s="214"/>
      <c r="K1" s="214"/>
      <c r="L1" s="214"/>
      <c r="M1" s="214"/>
      <c r="N1" s="214"/>
      <c r="O1" s="214"/>
      <c r="P1" s="214"/>
      <c r="Q1" s="214"/>
      <c r="R1" s="214"/>
      <c r="S1" s="214"/>
      <c r="T1" s="214"/>
      <c r="U1" s="214"/>
      <c r="V1" s="214"/>
      <c r="W1" s="214"/>
      <c r="X1" s="88"/>
      <c r="Y1" s="88"/>
      <c r="Z1" s="88"/>
    </row>
    <row r="2" spans="1:47" ht="12" customHeight="1" x14ac:dyDescent="0.25">
      <c r="A2" s="90"/>
      <c r="B2" s="400"/>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213"/>
      <c r="AL2" s="213"/>
      <c r="AQ2" s="671"/>
      <c r="AR2" s="671"/>
      <c r="AS2" s="671"/>
      <c r="AT2" s="671"/>
      <c r="AU2" s="671"/>
    </row>
    <row r="3" spans="1:47" ht="12" customHeight="1" x14ac:dyDescent="0.25">
      <c r="A3" s="90"/>
      <c r="B3" s="400"/>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213"/>
      <c r="AL3" s="213"/>
      <c r="AQ3" s="389"/>
      <c r="AR3" s="389"/>
      <c r="AS3" s="389"/>
      <c r="AT3" s="389"/>
      <c r="AU3" s="389"/>
    </row>
    <row r="4" spans="1:47" x14ac:dyDescent="0.25">
      <c r="A4" s="167"/>
      <c r="B4" s="211"/>
      <c r="C4" s="211"/>
      <c r="D4" s="211"/>
      <c r="E4" s="211"/>
      <c r="F4" s="211"/>
      <c r="G4" s="211"/>
      <c r="H4" s="212"/>
      <c r="I4" s="211"/>
      <c r="J4" s="211"/>
      <c r="K4" s="211"/>
      <c r="L4" s="211"/>
      <c r="M4" s="211"/>
      <c r="N4" s="211"/>
      <c r="O4" s="211"/>
      <c r="P4" s="211"/>
      <c r="Q4" s="211"/>
      <c r="R4" s="211"/>
      <c r="S4" s="211"/>
      <c r="T4" s="211"/>
      <c r="U4" s="211"/>
      <c r="V4" s="211"/>
      <c r="W4" s="211"/>
      <c r="X4" s="209"/>
      <c r="Y4" s="209"/>
      <c r="Z4" s="209"/>
      <c r="AA4" s="208"/>
      <c r="AB4" s="208"/>
      <c r="AC4" s="208"/>
      <c r="AD4" s="208"/>
      <c r="AE4" s="208"/>
      <c r="AF4" s="208"/>
      <c r="AG4" s="208"/>
      <c r="AH4" s="208"/>
      <c r="AI4" s="208"/>
      <c r="AJ4" s="208"/>
      <c r="AK4" s="208"/>
      <c r="AL4" s="208"/>
      <c r="AM4" s="1"/>
    </row>
    <row r="5" spans="1:47" ht="45" customHeight="1" x14ac:dyDescent="0.25">
      <c r="A5" s="112"/>
      <c r="B5" s="673" t="s">
        <v>460</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5"/>
      <c r="AL5" s="675"/>
      <c r="AM5" s="3"/>
    </row>
    <row r="6" spans="1:47" ht="15.75" thickBot="1" x14ac:dyDescent="0.3">
      <c r="A6" s="167"/>
      <c r="B6" s="209"/>
      <c r="C6" s="209"/>
      <c r="D6" s="209"/>
      <c r="E6" s="209"/>
      <c r="F6" s="209"/>
      <c r="G6" s="209"/>
      <c r="H6" s="210"/>
      <c r="I6" s="209"/>
      <c r="J6" s="209"/>
      <c r="K6" s="209"/>
      <c r="L6" s="209"/>
      <c r="M6" s="209"/>
      <c r="N6" s="209"/>
      <c r="O6" s="209"/>
      <c r="P6" s="209"/>
      <c r="Q6" s="209"/>
      <c r="R6" s="209"/>
      <c r="S6" s="209"/>
      <c r="T6" s="209"/>
      <c r="U6" s="209"/>
      <c r="V6" s="209"/>
      <c r="W6" s="209"/>
      <c r="X6" s="209"/>
      <c r="Y6" s="209"/>
      <c r="Z6" s="209"/>
      <c r="AA6" s="208"/>
      <c r="AB6" s="208"/>
      <c r="AC6" s="208"/>
      <c r="AD6" s="208"/>
      <c r="AE6" s="208"/>
      <c r="AF6" s="208"/>
      <c r="AG6" s="208"/>
      <c r="AH6" s="208"/>
      <c r="AI6" s="208"/>
      <c r="AJ6" s="208"/>
      <c r="AK6" s="208"/>
      <c r="AL6" s="208"/>
      <c r="AM6" s="1"/>
    </row>
    <row r="7" spans="1:47" ht="16.5" customHeight="1" x14ac:dyDescent="0.25">
      <c r="A7" s="167"/>
      <c r="B7" s="676" t="s">
        <v>459</v>
      </c>
      <c r="C7" s="677"/>
      <c r="D7" s="677"/>
      <c r="E7" s="677"/>
      <c r="F7" s="677"/>
      <c r="G7" s="677"/>
      <c r="H7" s="677"/>
      <c r="I7" s="207"/>
      <c r="J7" s="207"/>
      <c r="K7" s="207"/>
      <c r="L7" s="207"/>
      <c r="M7" s="207"/>
      <c r="N7" s="207"/>
      <c r="O7" s="207"/>
      <c r="P7" s="207"/>
      <c r="Q7" s="207"/>
      <c r="R7" s="207"/>
      <c r="S7" s="207"/>
      <c r="T7" s="207"/>
      <c r="U7" s="207"/>
      <c r="V7" s="207"/>
      <c r="W7" s="207"/>
      <c r="X7" s="206"/>
      <c r="Y7" s="206"/>
      <c r="Z7" s="206"/>
      <c r="AA7" s="206"/>
      <c r="AB7" s="206"/>
      <c r="AC7" s="206"/>
      <c r="AD7" s="205"/>
      <c r="AE7" s="205"/>
      <c r="AF7" s="205"/>
      <c r="AG7" s="204"/>
      <c r="AH7" s="204"/>
      <c r="AI7" s="204"/>
      <c r="AJ7" s="204"/>
      <c r="AK7" s="204"/>
      <c r="AL7" s="203"/>
      <c r="AM7" s="1"/>
    </row>
    <row r="8" spans="1:47" ht="15" customHeight="1" x14ac:dyDescent="0.25">
      <c r="A8" s="167"/>
      <c r="B8" s="678"/>
      <c r="C8" s="679"/>
      <c r="D8" s="679"/>
      <c r="E8" s="679"/>
      <c r="F8" s="679"/>
      <c r="G8" s="679"/>
      <c r="H8" s="679"/>
      <c r="I8" s="660" t="s">
        <v>458</v>
      </c>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661"/>
      <c r="AJ8" s="661"/>
      <c r="AK8" s="662"/>
      <c r="AL8" s="663"/>
      <c r="AM8" s="1"/>
      <c r="AP8" s="1"/>
      <c r="AQ8" s="1"/>
      <c r="AR8" s="1"/>
      <c r="AS8" s="1"/>
    </row>
    <row r="9" spans="1:47" ht="70.5" customHeight="1" x14ac:dyDescent="0.25">
      <c r="A9" s="167"/>
      <c r="B9" s="664" t="s">
        <v>457</v>
      </c>
      <c r="C9" s="665"/>
      <c r="D9" s="665"/>
      <c r="E9" s="665"/>
      <c r="F9" s="665"/>
      <c r="G9" s="665"/>
      <c r="H9" s="666"/>
      <c r="I9" s="667" t="s">
        <v>456</v>
      </c>
      <c r="J9" s="668"/>
      <c r="K9" s="669"/>
      <c r="L9" s="667" t="s">
        <v>455</v>
      </c>
      <c r="M9" s="670"/>
      <c r="N9" s="669"/>
      <c r="O9" s="667" t="s">
        <v>454</v>
      </c>
      <c r="P9" s="670"/>
      <c r="Q9" s="669"/>
      <c r="R9" s="667" t="s">
        <v>453</v>
      </c>
      <c r="S9" s="670"/>
      <c r="T9" s="669"/>
      <c r="U9" s="667" t="s">
        <v>452</v>
      </c>
      <c r="V9" s="670"/>
      <c r="W9" s="669"/>
      <c r="X9" s="667" t="s">
        <v>451</v>
      </c>
      <c r="Y9" s="670"/>
      <c r="Z9" s="669"/>
      <c r="AA9" s="667" t="s">
        <v>450</v>
      </c>
      <c r="AB9" s="670"/>
      <c r="AC9" s="669"/>
      <c r="AD9" s="667" t="s">
        <v>449</v>
      </c>
      <c r="AE9" s="670"/>
      <c r="AF9" s="669"/>
      <c r="AG9" s="667" t="s">
        <v>448</v>
      </c>
      <c r="AH9" s="670"/>
      <c r="AI9" s="669"/>
      <c r="AJ9" s="667" t="s">
        <v>447</v>
      </c>
      <c r="AK9" s="670"/>
      <c r="AL9" s="672"/>
      <c r="AM9" s="1"/>
      <c r="AP9" s="671"/>
      <c r="AQ9" s="671"/>
      <c r="AR9" s="671"/>
      <c r="AS9" s="671"/>
    </row>
    <row r="10" spans="1:47" ht="100.5" customHeight="1" x14ac:dyDescent="0.25">
      <c r="A10" s="90"/>
      <c r="B10" s="658" t="s">
        <v>446</v>
      </c>
      <c r="C10" s="659"/>
      <c r="D10" s="659"/>
      <c r="E10" s="659"/>
      <c r="F10" s="391" t="s">
        <v>445</v>
      </c>
      <c r="G10" s="202" t="str">
        <f>CONCATENATE("Importo complessivo opere: €",SUM(I10:AJ10))</f>
        <v>Importo complessivo opere: €0</v>
      </c>
      <c r="H10" s="201"/>
      <c r="I10" s="647">
        <f>'Input PARCELLA'!C9</f>
        <v>0</v>
      </c>
      <c r="J10" s="648"/>
      <c r="K10" s="649"/>
      <c r="L10" s="647">
        <f>'Input PARCELLA'!C10</f>
        <v>0</v>
      </c>
      <c r="M10" s="648"/>
      <c r="N10" s="649"/>
      <c r="O10" s="647">
        <f>'Input PARCELLA'!C11</f>
        <v>0</v>
      </c>
      <c r="P10" s="648"/>
      <c r="Q10" s="649"/>
      <c r="R10" s="647">
        <f>'Input PARCELLA'!C12</f>
        <v>0</v>
      </c>
      <c r="S10" s="648"/>
      <c r="T10" s="649"/>
      <c r="U10" s="647"/>
      <c r="V10" s="648"/>
      <c r="W10" s="649"/>
      <c r="X10" s="647"/>
      <c r="Y10" s="648"/>
      <c r="Z10" s="649"/>
      <c r="AA10" s="647"/>
      <c r="AB10" s="648"/>
      <c r="AC10" s="649"/>
      <c r="AD10" s="647"/>
      <c r="AE10" s="648"/>
      <c r="AF10" s="649"/>
      <c r="AG10" s="647"/>
      <c r="AH10" s="648"/>
      <c r="AI10" s="649"/>
      <c r="AJ10" s="647"/>
      <c r="AK10" s="648"/>
      <c r="AL10" s="650"/>
      <c r="AM10" s="200"/>
      <c r="AP10" s="651"/>
      <c r="AQ10" s="652"/>
      <c r="AR10" s="652"/>
      <c r="AS10" s="652"/>
    </row>
    <row r="11" spans="1:47" ht="15" customHeight="1" thickBot="1" x14ac:dyDescent="0.3">
      <c r="A11" s="90"/>
      <c r="B11" s="656" t="s">
        <v>444</v>
      </c>
      <c r="C11" s="657"/>
      <c r="D11" s="657"/>
      <c r="E11" s="657"/>
      <c r="F11" s="390" t="s">
        <v>443</v>
      </c>
      <c r="G11" s="199"/>
      <c r="H11" s="198"/>
      <c r="I11" s="641" t="str">
        <f>IF(I10&lt;&gt;0,0.03+10/POWER(I10,0.4),"0")</f>
        <v>0</v>
      </c>
      <c r="J11" s="642"/>
      <c r="K11" s="640"/>
      <c r="L11" s="641" t="str">
        <f>IF(L10&lt;&gt;0,0.03+10/POWER(L10,0.4),"0")</f>
        <v>0</v>
      </c>
      <c r="M11" s="642"/>
      <c r="N11" s="640"/>
      <c r="O11" s="641" t="str">
        <f>IF(O10&lt;&gt;0,0.03+10/POWER(O10,0.4),"0")</f>
        <v>0</v>
      </c>
      <c r="P11" s="642"/>
      <c r="Q11" s="640"/>
      <c r="R11" s="641" t="str">
        <f>IF(R10&lt;&gt;0,0.03+10/POWER(R10,0.4),"0")</f>
        <v>0</v>
      </c>
      <c r="S11" s="642"/>
      <c r="T11" s="640"/>
      <c r="U11" s="641" t="str">
        <f>IF(U10&lt;&gt;0,0.03+10/POWER(U10,0.4),"0")</f>
        <v>0</v>
      </c>
      <c r="V11" s="642"/>
      <c r="W11" s="640"/>
      <c r="X11" s="641" t="str">
        <f>IF(X10&lt;&gt;0,0.03+10/POWER(X10,0.4),"0")</f>
        <v>0</v>
      </c>
      <c r="Y11" s="642"/>
      <c r="Z11" s="640"/>
      <c r="AA11" s="641" t="str">
        <f>IF(AA10&lt;&gt;0,0.03+10/POWER(AA10,0.4),"0")</f>
        <v>0</v>
      </c>
      <c r="AB11" s="642"/>
      <c r="AC11" s="640"/>
      <c r="AD11" s="641" t="str">
        <f>IF(AD10&lt;&gt;0,0.03+10/POWER(AD10,0.4),"0")</f>
        <v>0</v>
      </c>
      <c r="AE11" s="642"/>
      <c r="AF11" s="640"/>
      <c r="AG11" s="641" t="str">
        <f>IF(AG10&lt;&gt;0,0.03+10/POWER(AG10,0.4),"0")</f>
        <v>0</v>
      </c>
      <c r="AH11" s="642"/>
      <c r="AI11" s="640"/>
      <c r="AJ11" s="641" t="str">
        <f>IF(AJ10&lt;&gt;0,0.03+10/POWER(AJ10,0.4),"0")</f>
        <v>0</v>
      </c>
      <c r="AK11" s="642"/>
      <c r="AL11" s="484"/>
      <c r="AM11" s="196"/>
      <c r="AP11" s="1"/>
      <c r="AQ11" s="1"/>
      <c r="AR11" s="1"/>
      <c r="AS11" s="1"/>
    </row>
    <row r="12" spans="1:47" ht="150.94999999999999" customHeight="1" thickBot="1" x14ac:dyDescent="0.3">
      <c r="A12" s="90"/>
      <c r="B12" s="653" t="s">
        <v>442</v>
      </c>
      <c r="C12" s="654"/>
      <c r="D12" s="654"/>
      <c r="E12" s="654"/>
      <c r="F12" s="654"/>
      <c r="G12" s="654"/>
      <c r="H12" s="197" t="s">
        <v>441</v>
      </c>
      <c r="I12" s="655" t="s">
        <v>440</v>
      </c>
      <c r="J12" s="655"/>
      <c r="K12" s="645"/>
      <c r="L12" s="643" t="s">
        <v>439</v>
      </c>
      <c r="M12" s="644"/>
      <c r="N12" s="645"/>
      <c r="O12" s="643" t="s">
        <v>438</v>
      </c>
      <c r="P12" s="644"/>
      <c r="Q12" s="645"/>
      <c r="R12" s="643" t="s">
        <v>437</v>
      </c>
      <c r="S12" s="644"/>
      <c r="T12" s="645"/>
      <c r="U12" s="643"/>
      <c r="V12" s="644"/>
      <c r="W12" s="645"/>
      <c r="X12" s="643"/>
      <c r="Y12" s="644"/>
      <c r="Z12" s="645"/>
      <c r="AA12" s="643"/>
      <c r="AB12" s="644"/>
      <c r="AC12" s="645"/>
      <c r="AD12" s="643"/>
      <c r="AE12" s="644"/>
      <c r="AF12" s="645"/>
      <c r="AG12" s="643"/>
      <c r="AH12" s="644"/>
      <c r="AI12" s="645"/>
      <c r="AJ12" s="643"/>
      <c r="AK12" s="644"/>
      <c r="AL12" s="646"/>
      <c r="AM12" s="196"/>
    </row>
    <row r="13" spans="1:47" ht="15" customHeight="1" x14ac:dyDescent="0.25">
      <c r="A13" s="90"/>
      <c r="B13" s="623" t="s">
        <v>436</v>
      </c>
      <c r="C13" s="624"/>
      <c r="D13" s="624"/>
      <c r="E13" s="625"/>
      <c r="F13" s="629" t="s">
        <v>435</v>
      </c>
      <c r="G13" s="631" t="s">
        <v>434</v>
      </c>
      <c r="H13" s="632"/>
      <c r="I13" s="638" t="str">
        <f>IF(I12&lt;&gt;"",VLOOKUP(I12,'Tabella-Z1'!$B$4:$F$11,5),"")</f>
        <v>(0,7-1,3)</v>
      </c>
      <c r="J13" s="639"/>
      <c r="K13" s="640"/>
      <c r="L13" s="614" t="str">
        <f>IF(L12&lt;&gt;"",VLOOKUP(L12,'Tabella-Z1'!$B$12:$F$14,5),"")</f>
        <v>(1-1,2)</v>
      </c>
      <c r="M13" s="476"/>
      <c r="N13" s="615"/>
      <c r="O13" s="614" t="str">
        <f>IF(O12&lt;&gt;"",VLOOKUP(O12,'Tabella-Z1'!$B$15:$F$20,5),"")</f>
        <v>(0,8-1,1)</v>
      </c>
      <c r="P13" s="476"/>
      <c r="Q13" s="615"/>
      <c r="R13" s="614" t="str">
        <f>IF(R12&lt;&gt;"",VLOOKUP(R12,'Tabella-Z1'!$B$15:$F$20,5),"")</f>
        <v>(1,1-1,3)</v>
      </c>
      <c r="S13" s="476"/>
      <c r="T13" s="615"/>
      <c r="U13" s="614" t="str">
        <f>IF(U12&lt;&gt;"",VLOOKUP(U12,'Tabella-Z1'!$B$21:$F$24,5),"")</f>
        <v/>
      </c>
      <c r="V13" s="476"/>
      <c r="W13" s="615"/>
      <c r="X13" s="614" t="str">
        <f>IF(X12&lt;&gt;"",VLOOKUP(X12,'Tabella-Z1'!$B$25:$F$26,5),"")</f>
        <v/>
      </c>
      <c r="Y13" s="476"/>
      <c r="Z13" s="615"/>
      <c r="AA13" s="614" t="str">
        <f>IF(AA12&lt;&gt;"",VLOOKUP(AA12,'Tabella-Z1'!$B$27:$F$29,5),"")</f>
        <v/>
      </c>
      <c r="AB13" s="476"/>
      <c r="AC13" s="615"/>
      <c r="AD13" s="614" t="str">
        <f>IF(AD12&lt;&gt;"",VLOOKUP(AD12,'Tabella-Z1'!$B$30:$F$33,5),"")</f>
        <v/>
      </c>
      <c r="AE13" s="476"/>
      <c r="AF13" s="615"/>
      <c r="AG13" s="614" t="str">
        <f>IF(AG12&lt;&gt;"",VLOOKUP(AG12,'Tabella-Z1'!$B$34:$F$37,5),"")</f>
        <v/>
      </c>
      <c r="AH13" s="476"/>
      <c r="AI13" s="615"/>
      <c r="AJ13" s="614" t="str">
        <f>IF(AJ12&lt;&gt;"",VLOOKUP(AJ12,'Tabella-Z1'!$B$38:$F$38,5),"")</f>
        <v/>
      </c>
      <c r="AK13" s="476"/>
      <c r="AL13" s="477"/>
      <c r="AM13" s="196"/>
      <c r="AQ13" s="2"/>
    </row>
    <row r="14" spans="1:47" ht="21.75" customHeight="1" thickBot="1" x14ac:dyDescent="0.3">
      <c r="A14" s="90"/>
      <c r="B14" s="626"/>
      <c r="C14" s="627"/>
      <c r="D14" s="627"/>
      <c r="E14" s="628"/>
      <c r="F14" s="630"/>
      <c r="G14" s="630"/>
      <c r="H14" s="633"/>
      <c r="I14" s="634">
        <f>'Input PARCELLA'!E18</f>
        <v>1</v>
      </c>
      <c r="J14" s="617"/>
      <c r="K14" s="618"/>
      <c r="L14" s="616">
        <f>+'Input PARCELLA'!E19</f>
        <v>1.1000000000000001</v>
      </c>
      <c r="M14" s="617"/>
      <c r="N14" s="618"/>
      <c r="O14" s="634">
        <f>+'Input PARCELLA'!E20</f>
        <v>0.95000000000000007</v>
      </c>
      <c r="P14" s="617"/>
      <c r="Q14" s="618"/>
      <c r="R14" s="634">
        <f>+'Input PARCELLA'!E21</f>
        <v>1.2000000000000002</v>
      </c>
      <c r="S14" s="617"/>
      <c r="T14" s="618"/>
      <c r="U14" s="616"/>
      <c r="V14" s="617"/>
      <c r="W14" s="618"/>
      <c r="X14" s="616"/>
      <c r="Y14" s="617"/>
      <c r="Z14" s="618"/>
      <c r="AA14" s="616"/>
      <c r="AB14" s="617"/>
      <c r="AC14" s="618"/>
      <c r="AD14" s="616"/>
      <c r="AE14" s="617"/>
      <c r="AF14" s="618"/>
      <c r="AG14" s="616"/>
      <c r="AH14" s="617"/>
      <c r="AI14" s="618"/>
      <c r="AJ14" s="616"/>
      <c r="AK14" s="617"/>
      <c r="AL14" s="619"/>
      <c r="AM14" s="88"/>
      <c r="AQ14" s="2"/>
    </row>
    <row r="15" spans="1:47" ht="20.25" customHeight="1" thickBot="1" x14ac:dyDescent="0.3">
      <c r="A15" s="90"/>
      <c r="B15" s="195"/>
      <c r="C15" s="194"/>
      <c r="D15" s="194"/>
      <c r="E15" s="193"/>
      <c r="F15" s="193"/>
      <c r="G15" s="193"/>
      <c r="H15" s="192"/>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0"/>
      <c r="AK15" s="190"/>
      <c r="AL15" s="189"/>
      <c r="AM15" s="88"/>
      <c r="AQ15" s="2"/>
    </row>
    <row r="16" spans="1:47" ht="18" customHeight="1" outlineLevel="1" thickBot="1" x14ac:dyDescent="0.3">
      <c r="A16" s="90"/>
      <c r="B16" s="533" t="str">
        <f>B17</f>
        <v xml:space="preserve"> DEFINIZIONE DELLE PREMESSE, CONSULENZA E STUDIO DI FATTIBILITA  </v>
      </c>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453"/>
      <c r="AL16" s="454"/>
      <c r="AM16" s="88"/>
      <c r="AQ16" s="2"/>
    </row>
    <row r="17" spans="1:43" ht="24.95" customHeight="1" outlineLevel="1" x14ac:dyDescent="0.25">
      <c r="A17" s="90"/>
      <c r="B17" s="612" t="s">
        <v>433</v>
      </c>
      <c r="C17" s="636" t="s">
        <v>432</v>
      </c>
      <c r="D17" s="542" t="s">
        <v>222</v>
      </c>
      <c r="E17" s="589" t="s">
        <v>221</v>
      </c>
      <c r="F17" s="188" t="s">
        <v>431</v>
      </c>
      <c r="G17" s="187" t="s">
        <v>430</v>
      </c>
      <c r="H17" s="149"/>
      <c r="I17" s="169"/>
      <c r="J17" s="147">
        <f t="shared" ref="J17:J22" si="0">IF($H17="X",K17,IF(I17="X",K17,0))</f>
        <v>0</v>
      </c>
      <c r="K17" s="146">
        <f>'Tabella coef-Q'!I22</f>
        <v>4.4999999999999998E-2</v>
      </c>
      <c r="L17" s="132"/>
      <c r="M17" s="147">
        <f t="shared" ref="M17:M22" si="1">IF($H17="X",N17,IF(L17="X",N17,0))</f>
        <v>0</v>
      </c>
      <c r="N17" s="146">
        <f>'Tabella coef-Q'!J22</f>
        <v>4.4999999999999998E-2</v>
      </c>
      <c r="O17" s="132"/>
      <c r="P17" s="147">
        <f t="shared" ref="P17:P22" si="2">IF($H17="X",Q17,IF(O17="X",Q17,0))</f>
        <v>0</v>
      </c>
      <c r="Q17" s="146">
        <f>'Tabella coef-Q'!K22</f>
        <v>4.4999999999999998E-2</v>
      </c>
      <c r="R17" s="132"/>
      <c r="S17" s="147">
        <f t="shared" ref="S17:S22" si="3">IF($H17="X",T17,IF(R17="X",T17,0))</f>
        <v>0</v>
      </c>
      <c r="T17" s="146">
        <f>'Tabella coef-Q'!L22</f>
        <v>4.4999999999999998E-2</v>
      </c>
      <c r="U17" s="132"/>
      <c r="V17" s="147">
        <f t="shared" ref="V17:V22" si="4">IF($H17="X",W17,IF(U17="X",W17,0))</f>
        <v>0</v>
      </c>
      <c r="W17" s="146">
        <f>'Tabella coef-Q'!M22</f>
        <v>0.04</v>
      </c>
      <c r="X17" s="132"/>
      <c r="Y17" s="147">
        <f t="shared" ref="Y17:Y22" si="5">IF($H17="X",Z17,IF(X17="X",Z17,0))</f>
        <v>0</v>
      </c>
      <c r="Z17" s="146">
        <f>'Tabella coef-Q'!N22</f>
        <v>3.5000000000000003E-2</v>
      </c>
      <c r="AA17" s="132"/>
      <c r="AB17" s="147">
        <f t="shared" ref="AB17:AB22" si="6">IF($H17="X",AC17,IF(AA17="X",AC17,0))</f>
        <v>0</v>
      </c>
      <c r="AC17" s="146">
        <f>'Tabella coef-Q'!O22</f>
        <v>0.05</v>
      </c>
      <c r="AD17" s="132"/>
      <c r="AE17" s="147">
        <f t="shared" ref="AE17:AE38" si="7">IF($H17="X",AF17,IF(AD17="X",AF17,0))</f>
        <v>0</v>
      </c>
      <c r="AF17" s="146">
        <f>'Tabella coef-Q'!P22</f>
        <v>0.04</v>
      </c>
      <c r="AG17" s="132"/>
      <c r="AH17" s="147">
        <f t="shared" ref="AH17:AH38" si="8">IF($H17="X",AI17,IF(AG17="X",AI17,0))</f>
        <v>0</v>
      </c>
      <c r="AI17" s="146">
        <f>'Tabella coef-Q'!Q22</f>
        <v>0.04</v>
      </c>
      <c r="AJ17" s="544"/>
      <c r="AK17" s="545"/>
      <c r="AL17" s="546"/>
      <c r="AM17" s="88"/>
      <c r="AQ17" s="2"/>
    </row>
    <row r="18" spans="1:43" ht="35.1" customHeight="1" outlineLevel="1" x14ac:dyDescent="0.25">
      <c r="A18" s="90"/>
      <c r="B18" s="612"/>
      <c r="C18" s="636"/>
      <c r="D18" s="542"/>
      <c r="E18" s="589"/>
      <c r="F18" s="176" t="s">
        <v>429</v>
      </c>
      <c r="G18" s="175" t="s">
        <v>428</v>
      </c>
      <c r="H18" s="127"/>
      <c r="I18" s="169"/>
      <c r="J18" s="147">
        <f t="shared" si="0"/>
        <v>0</v>
      </c>
      <c r="K18" s="146">
        <f>'Tabella coef-Q'!I23</f>
        <v>0.09</v>
      </c>
      <c r="L18" s="122"/>
      <c r="M18" s="121">
        <f t="shared" si="1"/>
        <v>0</v>
      </c>
      <c r="N18" s="146">
        <f>'Tabella coef-Q'!J23</f>
        <v>0.09</v>
      </c>
      <c r="O18" s="122"/>
      <c r="P18" s="121">
        <f t="shared" si="2"/>
        <v>0</v>
      </c>
      <c r="Q18" s="146">
        <f>'Tabella coef-Q'!K23</f>
        <v>0.09</v>
      </c>
      <c r="R18" s="122"/>
      <c r="S18" s="121">
        <f t="shared" si="3"/>
        <v>0</v>
      </c>
      <c r="T18" s="146">
        <f>'Tabella coef-Q'!L23</f>
        <v>0.09</v>
      </c>
      <c r="U18" s="122"/>
      <c r="V18" s="121">
        <f t="shared" si="4"/>
        <v>0</v>
      </c>
      <c r="W18" s="146">
        <f>'Tabella coef-Q'!M23</f>
        <v>0.08</v>
      </c>
      <c r="X18" s="122"/>
      <c r="Y18" s="121">
        <f t="shared" si="5"/>
        <v>0</v>
      </c>
      <c r="Z18" s="146">
        <f>'Tabella coef-Q'!N23</f>
        <v>7.0000000000000007E-2</v>
      </c>
      <c r="AA18" s="122"/>
      <c r="AB18" s="121">
        <f t="shared" si="6"/>
        <v>0</v>
      </c>
      <c r="AC18" s="146">
        <f>'Tabella coef-Q'!O23</f>
        <v>0.1</v>
      </c>
      <c r="AD18" s="122"/>
      <c r="AE18" s="121">
        <f t="shared" si="7"/>
        <v>0</v>
      </c>
      <c r="AF18" s="146">
        <f>'Tabella coef-Q'!P23</f>
        <v>0.08</v>
      </c>
      <c r="AG18" s="122"/>
      <c r="AH18" s="121">
        <f t="shared" si="8"/>
        <v>0</v>
      </c>
      <c r="AI18" s="146">
        <f>'Tabella coef-Q'!Q23</f>
        <v>0.08</v>
      </c>
      <c r="AJ18" s="526" t="s">
        <v>208</v>
      </c>
      <c r="AK18" s="527"/>
      <c r="AL18" s="528"/>
      <c r="AM18" s="88"/>
    </row>
    <row r="19" spans="1:43" ht="24.95" customHeight="1" outlineLevel="1" x14ac:dyDescent="0.25">
      <c r="A19" s="90"/>
      <c r="B19" s="612"/>
      <c r="C19" s="637"/>
      <c r="D19" s="542"/>
      <c r="E19" s="589"/>
      <c r="F19" s="181" t="s">
        <v>427</v>
      </c>
      <c r="G19" s="180" t="s">
        <v>426</v>
      </c>
      <c r="H19" s="154"/>
      <c r="I19" s="153"/>
      <c r="J19" s="151">
        <f t="shared" si="0"/>
        <v>0</v>
      </c>
      <c r="K19" s="150">
        <f>'Tabella coef-Q'!I24</f>
        <v>0.02</v>
      </c>
      <c r="L19" s="152"/>
      <c r="M19" s="151">
        <f t="shared" si="1"/>
        <v>0</v>
      </c>
      <c r="N19" s="150">
        <f>'Tabella coef-Q'!J24</f>
        <v>0.02</v>
      </c>
      <c r="O19" s="152"/>
      <c r="P19" s="151">
        <f t="shared" si="2"/>
        <v>0</v>
      </c>
      <c r="Q19" s="150">
        <f>'Tabella coef-Q'!K24</f>
        <v>0.02</v>
      </c>
      <c r="R19" s="152"/>
      <c r="S19" s="151">
        <f t="shared" si="3"/>
        <v>0</v>
      </c>
      <c r="T19" s="150">
        <f>'Tabella coef-Q'!L24</f>
        <v>0.02</v>
      </c>
      <c r="U19" s="152"/>
      <c r="V19" s="151">
        <f t="shared" si="4"/>
        <v>0</v>
      </c>
      <c r="W19" s="150">
        <f>'Tabella coef-Q'!M24</f>
        <v>0.02</v>
      </c>
      <c r="X19" s="152"/>
      <c r="Y19" s="151">
        <f t="shared" si="5"/>
        <v>0</v>
      </c>
      <c r="Z19" s="150">
        <f>'Tabella coef-Q'!N24</f>
        <v>0.02</v>
      </c>
      <c r="AA19" s="152"/>
      <c r="AB19" s="151">
        <f t="shared" si="6"/>
        <v>0</v>
      </c>
      <c r="AC19" s="150">
        <f>'Tabella coef-Q'!O24</f>
        <v>0.02</v>
      </c>
      <c r="AD19" s="152"/>
      <c r="AE19" s="151">
        <f t="shared" si="7"/>
        <v>0</v>
      </c>
      <c r="AF19" s="150">
        <f>'Tabella coef-Q'!P24</f>
        <v>0.02</v>
      </c>
      <c r="AG19" s="152"/>
      <c r="AH19" s="151">
        <f t="shared" si="8"/>
        <v>0</v>
      </c>
      <c r="AI19" s="150">
        <f>'Tabella coef-Q'!Q24</f>
        <v>0.02</v>
      </c>
      <c r="AJ19" s="570" t="s">
        <v>208</v>
      </c>
      <c r="AK19" s="571"/>
      <c r="AL19" s="572"/>
      <c r="AM19" s="88"/>
    </row>
    <row r="20" spans="1:43" ht="19.5" customHeight="1" outlineLevel="1" x14ac:dyDescent="0.25">
      <c r="A20" s="90"/>
      <c r="B20" s="612"/>
      <c r="C20" s="635" t="s">
        <v>425</v>
      </c>
      <c r="D20" s="542"/>
      <c r="E20" s="589"/>
      <c r="F20" s="179" t="s">
        <v>424</v>
      </c>
      <c r="G20" s="178" t="s">
        <v>423</v>
      </c>
      <c r="H20" s="149"/>
      <c r="I20" s="169"/>
      <c r="J20" s="147">
        <f t="shared" si="0"/>
        <v>0</v>
      </c>
      <c r="K20" s="146">
        <f>'Tabella coef-Q'!I25</f>
        <v>0.04</v>
      </c>
      <c r="L20" s="148"/>
      <c r="M20" s="147">
        <f t="shared" si="1"/>
        <v>0</v>
      </c>
      <c r="N20" s="146">
        <f>'Tabella coef-Q'!J25</f>
        <v>0.04</v>
      </c>
      <c r="O20" s="148"/>
      <c r="P20" s="147">
        <f t="shared" si="2"/>
        <v>0</v>
      </c>
      <c r="Q20" s="146">
        <f>'Tabella coef-Q'!K25</f>
        <v>0.04</v>
      </c>
      <c r="R20" s="148"/>
      <c r="S20" s="147">
        <f t="shared" si="3"/>
        <v>0</v>
      </c>
      <c r="T20" s="146">
        <f>'Tabella coef-Q'!L25</f>
        <v>0.04</v>
      </c>
      <c r="U20" s="148"/>
      <c r="V20" s="147">
        <f t="shared" si="4"/>
        <v>0</v>
      </c>
      <c r="W20" s="146">
        <f>'Tabella coef-Q'!M25</f>
        <v>0.04</v>
      </c>
      <c r="X20" s="148"/>
      <c r="Y20" s="147">
        <f t="shared" si="5"/>
        <v>0</v>
      </c>
      <c r="Z20" s="146">
        <f>'Tabella coef-Q'!N25</f>
        <v>0.04</v>
      </c>
      <c r="AA20" s="148"/>
      <c r="AB20" s="147">
        <f t="shared" si="6"/>
        <v>0</v>
      </c>
      <c r="AC20" s="146">
        <f>'Tabella coef-Q'!O25</f>
        <v>0.04</v>
      </c>
      <c r="AD20" s="148"/>
      <c r="AE20" s="147">
        <f t="shared" si="7"/>
        <v>0</v>
      </c>
      <c r="AF20" s="146">
        <f>'Tabella coef-Q'!P25</f>
        <v>0.04</v>
      </c>
      <c r="AG20" s="148"/>
      <c r="AH20" s="147">
        <f t="shared" si="8"/>
        <v>0</v>
      </c>
      <c r="AI20" s="146">
        <f>'Tabella coef-Q'!Q25</f>
        <v>0.04</v>
      </c>
      <c r="AJ20" s="148"/>
      <c r="AK20" s="147">
        <f t="shared" ref="AK20:AK30" si="9">IF($H20="X",AL20,IF(AJ20="X",AL20,0))</f>
        <v>0</v>
      </c>
      <c r="AL20" s="184">
        <f>'Tabella coef-Q'!R25</f>
        <v>5.0000000000000001E-3</v>
      </c>
      <c r="AM20" s="88"/>
    </row>
    <row r="21" spans="1:43" ht="18" customHeight="1" outlineLevel="1" x14ac:dyDescent="0.25">
      <c r="A21" s="90"/>
      <c r="B21" s="612"/>
      <c r="C21" s="636"/>
      <c r="D21" s="542"/>
      <c r="E21" s="589"/>
      <c r="F21" s="176" t="s">
        <v>422</v>
      </c>
      <c r="G21" s="175" t="s">
        <v>421</v>
      </c>
      <c r="H21" s="127"/>
      <c r="I21" s="123"/>
      <c r="J21" s="121">
        <f t="shared" si="0"/>
        <v>0</v>
      </c>
      <c r="K21" s="146">
        <f>'Tabella coef-Q'!I26</f>
        <v>0.08</v>
      </c>
      <c r="L21" s="122"/>
      <c r="M21" s="121">
        <f t="shared" si="1"/>
        <v>0</v>
      </c>
      <c r="N21" s="146">
        <f>'Tabella coef-Q'!J26</f>
        <v>0.08</v>
      </c>
      <c r="O21" s="122"/>
      <c r="P21" s="121">
        <f t="shared" si="2"/>
        <v>0</v>
      </c>
      <c r="Q21" s="146">
        <f>'Tabella coef-Q'!K26</f>
        <v>0.08</v>
      </c>
      <c r="R21" s="122"/>
      <c r="S21" s="121">
        <f t="shared" si="3"/>
        <v>0</v>
      </c>
      <c r="T21" s="146">
        <f>'Tabella coef-Q'!L26</f>
        <v>0.08</v>
      </c>
      <c r="U21" s="122"/>
      <c r="V21" s="121">
        <f t="shared" si="4"/>
        <v>0</v>
      </c>
      <c r="W21" s="146">
        <f>'Tabella coef-Q'!M26</f>
        <v>0.08</v>
      </c>
      <c r="X21" s="122"/>
      <c r="Y21" s="121">
        <f t="shared" si="5"/>
        <v>0</v>
      </c>
      <c r="Z21" s="146">
        <f>'Tabella coef-Q'!N26</f>
        <v>0.08</v>
      </c>
      <c r="AA21" s="122"/>
      <c r="AB21" s="121">
        <f t="shared" si="6"/>
        <v>0</v>
      </c>
      <c r="AC21" s="146">
        <f>'Tabella coef-Q'!O26</f>
        <v>0.08</v>
      </c>
      <c r="AD21" s="122"/>
      <c r="AE21" s="121">
        <f t="shared" si="7"/>
        <v>0</v>
      </c>
      <c r="AF21" s="146">
        <f>'Tabella coef-Q'!P26</f>
        <v>0.09</v>
      </c>
      <c r="AG21" s="122"/>
      <c r="AH21" s="121">
        <f t="shared" si="8"/>
        <v>0</v>
      </c>
      <c r="AI21" s="146">
        <f>'Tabella coef-Q'!Q26</f>
        <v>0.09</v>
      </c>
      <c r="AJ21" s="122"/>
      <c r="AK21" s="121">
        <f t="shared" si="9"/>
        <v>0</v>
      </c>
      <c r="AL21" s="186">
        <f>'Tabella coef-Q'!R26</f>
        <v>8.9999999999999993E-3</v>
      </c>
      <c r="AM21" s="88"/>
    </row>
    <row r="22" spans="1:43" ht="20.25" customHeight="1" outlineLevel="1" x14ac:dyDescent="0.25">
      <c r="A22" s="90"/>
      <c r="B22" s="612"/>
      <c r="C22" s="637"/>
      <c r="D22" s="542"/>
      <c r="E22" s="589"/>
      <c r="F22" s="181" t="s">
        <v>420</v>
      </c>
      <c r="G22" s="180" t="s">
        <v>419</v>
      </c>
      <c r="H22" s="154"/>
      <c r="I22" s="153"/>
      <c r="J22" s="151">
        <f t="shared" si="0"/>
        <v>0</v>
      </c>
      <c r="K22" s="150">
        <f>'Tabella coef-Q'!I27</f>
        <v>0.16</v>
      </c>
      <c r="L22" s="152"/>
      <c r="M22" s="151">
        <f t="shared" si="1"/>
        <v>0</v>
      </c>
      <c r="N22" s="150">
        <f>'Tabella coef-Q'!J27</f>
        <v>0.16</v>
      </c>
      <c r="O22" s="152"/>
      <c r="P22" s="151">
        <f t="shared" si="2"/>
        <v>0</v>
      </c>
      <c r="Q22" s="150">
        <f>'Tabella coef-Q'!K27</f>
        <v>0.16</v>
      </c>
      <c r="R22" s="152"/>
      <c r="S22" s="151">
        <f t="shared" si="3"/>
        <v>0</v>
      </c>
      <c r="T22" s="150">
        <f>'Tabella coef-Q'!L27</f>
        <v>0.16</v>
      </c>
      <c r="U22" s="152"/>
      <c r="V22" s="151">
        <f t="shared" si="4"/>
        <v>0</v>
      </c>
      <c r="W22" s="150">
        <f>'Tabella coef-Q'!M27</f>
        <v>0.16</v>
      </c>
      <c r="X22" s="152"/>
      <c r="Y22" s="151">
        <f t="shared" si="5"/>
        <v>0</v>
      </c>
      <c r="Z22" s="150">
        <f>'Tabella coef-Q'!N27</f>
        <v>0.16</v>
      </c>
      <c r="AA22" s="152"/>
      <c r="AB22" s="151">
        <f t="shared" si="6"/>
        <v>0</v>
      </c>
      <c r="AC22" s="150">
        <f>'Tabella coef-Q'!O27</f>
        <v>0.16</v>
      </c>
      <c r="AD22" s="152"/>
      <c r="AE22" s="151">
        <f t="shared" si="7"/>
        <v>0</v>
      </c>
      <c r="AF22" s="150">
        <f>'Tabella coef-Q'!P27</f>
        <v>0.16</v>
      </c>
      <c r="AG22" s="152"/>
      <c r="AH22" s="151">
        <f t="shared" si="8"/>
        <v>0</v>
      </c>
      <c r="AI22" s="150">
        <f>'Tabella coef-Q'!Q27</f>
        <v>0.16</v>
      </c>
      <c r="AJ22" s="152"/>
      <c r="AK22" s="151">
        <f t="shared" si="9"/>
        <v>0</v>
      </c>
      <c r="AL22" s="185">
        <f>'Tabella coef-Q'!R27</f>
        <v>1.6E-2</v>
      </c>
      <c r="AM22" s="88"/>
    </row>
    <row r="23" spans="1:43" ht="31.5" outlineLevel="1" x14ac:dyDescent="0.25">
      <c r="A23" s="90"/>
      <c r="B23" s="612"/>
      <c r="C23" s="564" t="s">
        <v>418</v>
      </c>
      <c r="D23" s="542"/>
      <c r="E23" s="589"/>
      <c r="F23" s="179" t="s">
        <v>417</v>
      </c>
      <c r="G23" s="178" t="s">
        <v>416</v>
      </c>
      <c r="H23" s="149"/>
      <c r="I23" s="620" t="s">
        <v>208</v>
      </c>
      <c r="J23" s="621"/>
      <c r="K23" s="622"/>
      <c r="L23" s="620" t="s">
        <v>208</v>
      </c>
      <c r="M23" s="621"/>
      <c r="N23" s="622"/>
      <c r="O23" s="620" t="s">
        <v>208</v>
      </c>
      <c r="P23" s="621"/>
      <c r="Q23" s="622"/>
      <c r="R23" s="620"/>
      <c r="S23" s="621"/>
      <c r="T23" s="622"/>
      <c r="U23" s="620" t="s">
        <v>208</v>
      </c>
      <c r="V23" s="621"/>
      <c r="W23" s="622"/>
      <c r="X23" s="620" t="s">
        <v>208</v>
      </c>
      <c r="Y23" s="621"/>
      <c r="Z23" s="622"/>
      <c r="AA23" s="620" t="s">
        <v>208</v>
      </c>
      <c r="AB23" s="621" t="s">
        <v>208</v>
      </c>
      <c r="AC23" s="622" t="s">
        <v>208</v>
      </c>
      <c r="AD23" s="145"/>
      <c r="AE23" s="144">
        <f t="shared" si="7"/>
        <v>0</v>
      </c>
      <c r="AF23" s="177">
        <f>'Tabella coef-Q'!P28</f>
        <v>0.02</v>
      </c>
      <c r="AG23" s="145"/>
      <c r="AH23" s="144">
        <f t="shared" si="8"/>
        <v>0</v>
      </c>
      <c r="AI23" s="177">
        <f>'Tabella coef-Q'!Q28</f>
        <v>0.02</v>
      </c>
      <c r="AJ23" s="145"/>
      <c r="AK23" s="144">
        <f t="shared" si="9"/>
        <v>0</v>
      </c>
      <c r="AL23" s="184">
        <f>'Tabella coef-Q'!R28</f>
        <v>2.9999999999999997E-4</v>
      </c>
      <c r="AM23" s="88"/>
    </row>
    <row r="24" spans="1:43" ht="21" outlineLevel="1" x14ac:dyDescent="0.25">
      <c r="A24" s="90"/>
      <c r="B24" s="612"/>
      <c r="C24" s="565"/>
      <c r="D24" s="542"/>
      <c r="E24" s="589"/>
      <c r="F24" s="176" t="s">
        <v>415</v>
      </c>
      <c r="G24" s="175" t="s">
        <v>414</v>
      </c>
      <c r="H24" s="127"/>
      <c r="I24" s="609" t="s">
        <v>208</v>
      </c>
      <c r="J24" s="527"/>
      <c r="K24" s="598"/>
      <c r="L24" s="609" t="s">
        <v>208</v>
      </c>
      <c r="M24" s="527"/>
      <c r="N24" s="598"/>
      <c r="O24" s="609" t="s">
        <v>208</v>
      </c>
      <c r="P24" s="527"/>
      <c r="Q24" s="598"/>
      <c r="R24" s="609"/>
      <c r="S24" s="527"/>
      <c r="T24" s="598"/>
      <c r="U24" s="609" t="s">
        <v>208</v>
      </c>
      <c r="V24" s="527"/>
      <c r="W24" s="598"/>
      <c r="X24" s="609" t="s">
        <v>208</v>
      </c>
      <c r="Y24" s="527"/>
      <c r="Z24" s="598"/>
      <c r="AA24" s="609" t="s">
        <v>208</v>
      </c>
      <c r="AB24" s="527" t="s">
        <v>208</v>
      </c>
      <c r="AC24" s="598" t="s">
        <v>208</v>
      </c>
      <c r="AD24" s="122"/>
      <c r="AE24" s="121">
        <f t="shared" si="7"/>
        <v>0</v>
      </c>
      <c r="AF24" s="120">
        <f>'Tabella coef-Q'!P29</f>
        <v>1.4999999999999999E-2</v>
      </c>
      <c r="AG24" s="122"/>
      <c r="AH24" s="121">
        <f t="shared" si="8"/>
        <v>0</v>
      </c>
      <c r="AI24" s="120">
        <f>'Tabella coef-Q'!Q29</f>
        <v>1.4999999999999999E-2</v>
      </c>
      <c r="AJ24" s="122"/>
      <c r="AK24" s="121">
        <f t="shared" si="9"/>
        <v>0</v>
      </c>
      <c r="AL24" s="182">
        <f>'Tabella coef-Q'!R29</f>
        <v>2.5000000000000001E-4</v>
      </c>
      <c r="AM24" s="88"/>
    </row>
    <row r="25" spans="1:43" ht="73.5" outlineLevel="1" x14ac:dyDescent="0.25">
      <c r="A25" s="90"/>
      <c r="B25" s="612"/>
      <c r="C25" s="565"/>
      <c r="D25" s="542"/>
      <c r="E25" s="589"/>
      <c r="F25" s="176" t="s">
        <v>413</v>
      </c>
      <c r="G25" s="175" t="s">
        <v>412</v>
      </c>
      <c r="H25" s="127"/>
      <c r="I25" s="609" t="s">
        <v>208</v>
      </c>
      <c r="J25" s="527"/>
      <c r="K25" s="598"/>
      <c r="L25" s="609" t="s">
        <v>208</v>
      </c>
      <c r="M25" s="527"/>
      <c r="N25" s="598"/>
      <c r="O25" s="609" t="s">
        <v>208</v>
      </c>
      <c r="P25" s="527"/>
      <c r="Q25" s="598"/>
      <c r="R25" s="609"/>
      <c r="S25" s="527"/>
      <c r="T25" s="598"/>
      <c r="U25" s="609" t="s">
        <v>208</v>
      </c>
      <c r="V25" s="527"/>
      <c r="W25" s="598"/>
      <c r="X25" s="609" t="s">
        <v>208</v>
      </c>
      <c r="Y25" s="527"/>
      <c r="Z25" s="598"/>
      <c r="AA25" s="609" t="s">
        <v>208</v>
      </c>
      <c r="AB25" s="527" t="s">
        <v>208</v>
      </c>
      <c r="AC25" s="598" t="s">
        <v>208</v>
      </c>
      <c r="AD25" s="122"/>
      <c r="AE25" s="121">
        <f t="shared" si="7"/>
        <v>0</v>
      </c>
      <c r="AF25" s="120">
        <f>'Tabella coef-Q'!P30</f>
        <v>2.5000000000000001E-2</v>
      </c>
      <c r="AG25" s="122"/>
      <c r="AH25" s="121">
        <f t="shared" si="8"/>
        <v>0</v>
      </c>
      <c r="AI25" s="120">
        <f>'Tabella coef-Q'!Q30</f>
        <v>2.5000000000000001E-2</v>
      </c>
      <c r="AJ25" s="122"/>
      <c r="AK25" s="121">
        <f t="shared" si="9"/>
        <v>0</v>
      </c>
      <c r="AL25" s="182">
        <f>'Tabella coef-Q'!R30</f>
        <v>0.03</v>
      </c>
      <c r="AM25" s="88"/>
    </row>
    <row r="26" spans="1:43" ht="21" outlineLevel="1" x14ac:dyDescent="0.25">
      <c r="A26" s="90"/>
      <c r="B26" s="612"/>
      <c r="C26" s="565"/>
      <c r="D26" s="542"/>
      <c r="E26" s="589"/>
      <c r="F26" s="176" t="s">
        <v>411</v>
      </c>
      <c r="G26" s="175" t="s">
        <v>410</v>
      </c>
      <c r="H26" s="127"/>
      <c r="I26" s="609" t="s">
        <v>208</v>
      </c>
      <c r="J26" s="527"/>
      <c r="K26" s="598"/>
      <c r="L26" s="609" t="s">
        <v>208</v>
      </c>
      <c r="M26" s="527"/>
      <c r="N26" s="598"/>
      <c r="O26" s="609" t="s">
        <v>208</v>
      </c>
      <c r="P26" s="527"/>
      <c r="Q26" s="598"/>
      <c r="R26" s="609"/>
      <c r="S26" s="527"/>
      <c r="T26" s="598"/>
      <c r="U26" s="609" t="s">
        <v>208</v>
      </c>
      <c r="V26" s="527"/>
      <c r="W26" s="598"/>
      <c r="X26" s="609" t="s">
        <v>208</v>
      </c>
      <c r="Y26" s="527"/>
      <c r="Z26" s="598"/>
      <c r="AA26" s="609" t="s">
        <v>208</v>
      </c>
      <c r="AB26" s="527" t="s">
        <v>208</v>
      </c>
      <c r="AC26" s="598" t="s">
        <v>208</v>
      </c>
      <c r="AD26" s="122"/>
      <c r="AE26" s="121">
        <f t="shared" si="7"/>
        <v>0</v>
      </c>
      <c r="AF26" s="120">
        <f>'Tabella coef-Q'!P31</f>
        <v>0.01</v>
      </c>
      <c r="AG26" s="122"/>
      <c r="AH26" s="121">
        <f t="shared" si="8"/>
        <v>0</v>
      </c>
      <c r="AI26" s="120">
        <f>'Tabella coef-Q'!Q31</f>
        <v>0.01</v>
      </c>
      <c r="AJ26" s="122"/>
      <c r="AK26" s="121">
        <f t="shared" si="9"/>
        <v>0</v>
      </c>
      <c r="AL26" s="142">
        <f>'Tabella coef-Q'!R31</f>
        <v>1E-4</v>
      </c>
      <c r="AM26" s="88"/>
    </row>
    <row r="27" spans="1:43" ht="21" outlineLevel="1" x14ac:dyDescent="0.25">
      <c r="A27" s="90"/>
      <c r="B27" s="612"/>
      <c r="C27" s="576"/>
      <c r="D27" s="542"/>
      <c r="E27" s="589"/>
      <c r="F27" s="181" t="s">
        <v>409</v>
      </c>
      <c r="G27" s="180" t="s">
        <v>408</v>
      </c>
      <c r="H27" s="154"/>
      <c r="I27" s="607" t="s">
        <v>208</v>
      </c>
      <c r="J27" s="571"/>
      <c r="K27" s="608"/>
      <c r="L27" s="607" t="s">
        <v>208</v>
      </c>
      <c r="M27" s="571"/>
      <c r="N27" s="608"/>
      <c r="O27" s="607" t="s">
        <v>208</v>
      </c>
      <c r="P27" s="571"/>
      <c r="Q27" s="608"/>
      <c r="R27" s="607"/>
      <c r="S27" s="571"/>
      <c r="T27" s="608"/>
      <c r="U27" s="607" t="s">
        <v>208</v>
      </c>
      <c r="V27" s="571"/>
      <c r="W27" s="608"/>
      <c r="X27" s="607" t="s">
        <v>208</v>
      </c>
      <c r="Y27" s="571"/>
      <c r="Z27" s="608"/>
      <c r="AA27" s="607" t="s">
        <v>208</v>
      </c>
      <c r="AB27" s="571" t="s">
        <v>208</v>
      </c>
      <c r="AC27" s="608" t="s">
        <v>208</v>
      </c>
      <c r="AD27" s="152"/>
      <c r="AE27" s="151">
        <f t="shared" si="7"/>
        <v>0</v>
      </c>
      <c r="AF27" s="150">
        <f>'Tabella coef-Q'!P32</f>
        <v>0.05</v>
      </c>
      <c r="AG27" s="152"/>
      <c r="AH27" s="151">
        <f t="shared" si="8"/>
        <v>0</v>
      </c>
      <c r="AI27" s="150">
        <f>'Tabella coef-Q'!Q32</f>
        <v>0.05</v>
      </c>
      <c r="AJ27" s="152"/>
      <c r="AK27" s="151">
        <f t="shared" si="9"/>
        <v>0</v>
      </c>
      <c r="AL27" s="183">
        <f>'Tabella coef-Q'!R32</f>
        <v>1E-3</v>
      </c>
      <c r="AM27" s="88"/>
    </row>
    <row r="28" spans="1:43" ht="20.100000000000001" customHeight="1" outlineLevel="1" x14ac:dyDescent="0.25">
      <c r="A28" s="90"/>
      <c r="B28" s="612"/>
      <c r="C28" s="564" t="s">
        <v>407</v>
      </c>
      <c r="D28" s="542"/>
      <c r="E28" s="589"/>
      <c r="F28" s="179" t="s">
        <v>406</v>
      </c>
      <c r="G28" s="178" t="s">
        <v>405</v>
      </c>
      <c r="H28" s="149"/>
      <c r="I28" s="604" t="s">
        <v>208</v>
      </c>
      <c r="J28" s="605"/>
      <c r="K28" s="606"/>
      <c r="L28" s="604" t="s">
        <v>208</v>
      </c>
      <c r="M28" s="605"/>
      <c r="N28" s="606"/>
      <c r="O28" s="604" t="s">
        <v>208</v>
      </c>
      <c r="P28" s="605"/>
      <c r="Q28" s="606"/>
      <c r="R28" s="604"/>
      <c r="S28" s="605"/>
      <c r="T28" s="606"/>
      <c r="U28" s="604" t="s">
        <v>208</v>
      </c>
      <c r="V28" s="605"/>
      <c r="W28" s="606"/>
      <c r="X28" s="604" t="s">
        <v>208</v>
      </c>
      <c r="Y28" s="605"/>
      <c r="Z28" s="606"/>
      <c r="AA28" s="604" t="s">
        <v>208</v>
      </c>
      <c r="AB28" s="605" t="s">
        <v>208</v>
      </c>
      <c r="AC28" s="606" t="s">
        <v>208</v>
      </c>
      <c r="AD28" s="145"/>
      <c r="AE28" s="144">
        <f t="shared" si="7"/>
        <v>0</v>
      </c>
      <c r="AF28" s="177">
        <f>'Tabella coef-Q'!P33</f>
        <v>5.0000000000000001E-3</v>
      </c>
      <c r="AG28" s="145"/>
      <c r="AH28" s="144">
        <f t="shared" si="8"/>
        <v>0</v>
      </c>
      <c r="AI28" s="177">
        <f>'Tabella coef-Q'!Q33</f>
        <v>5.0000000000000001E-3</v>
      </c>
      <c r="AJ28" s="145"/>
      <c r="AK28" s="144">
        <f t="shared" si="9"/>
        <v>0</v>
      </c>
      <c r="AL28" s="143">
        <f>'Tabella coef-Q'!R33</f>
        <v>1E-4</v>
      </c>
      <c r="AM28" s="88"/>
    </row>
    <row r="29" spans="1:43" ht="59.25" customHeight="1" outlineLevel="1" x14ac:dyDescent="0.25">
      <c r="A29" s="90"/>
      <c r="B29" s="612"/>
      <c r="C29" s="565"/>
      <c r="D29" s="542"/>
      <c r="E29" s="589"/>
      <c r="F29" s="176" t="s">
        <v>404</v>
      </c>
      <c r="G29" s="175" t="s">
        <v>403</v>
      </c>
      <c r="H29" s="127"/>
      <c r="I29" s="609" t="s">
        <v>208</v>
      </c>
      <c r="J29" s="527"/>
      <c r="K29" s="598"/>
      <c r="L29" s="609" t="s">
        <v>208</v>
      </c>
      <c r="M29" s="527"/>
      <c r="N29" s="598"/>
      <c r="O29" s="609" t="s">
        <v>208</v>
      </c>
      <c r="P29" s="527"/>
      <c r="Q29" s="598"/>
      <c r="R29" s="609"/>
      <c r="S29" s="527"/>
      <c r="T29" s="598"/>
      <c r="U29" s="609" t="s">
        <v>208</v>
      </c>
      <c r="V29" s="527"/>
      <c r="W29" s="598"/>
      <c r="X29" s="609" t="s">
        <v>208</v>
      </c>
      <c r="Y29" s="527"/>
      <c r="Z29" s="598"/>
      <c r="AA29" s="609" t="s">
        <v>208</v>
      </c>
      <c r="AB29" s="527" t="s">
        <v>208</v>
      </c>
      <c r="AC29" s="598" t="s">
        <v>208</v>
      </c>
      <c r="AD29" s="122"/>
      <c r="AE29" s="121">
        <f t="shared" si="7"/>
        <v>0</v>
      </c>
      <c r="AF29" s="120">
        <f>'Tabella coef-Q'!P34</f>
        <v>6.0000000000000001E-3</v>
      </c>
      <c r="AG29" s="122"/>
      <c r="AH29" s="121">
        <f t="shared" si="8"/>
        <v>0</v>
      </c>
      <c r="AI29" s="120">
        <f>'Tabella coef-Q'!Q34</f>
        <v>6.0000000000000001E-3</v>
      </c>
      <c r="AJ29" s="122"/>
      <c r="AK29" s="121">
        <f t="shared" si="9"/>
        <v>0</v>
      </c>
      <c r="AL29" s="142">
        <f>'Tabella coef-Q'!R34</f>
        <v>1.1999999999999999E-3</v>
      </c>
      <c r="AM29" s="88"/>
    </row>
    <row r="30" spans="1:43" ht="20.100000000000001" customHeight="1" outlineLevel="1" x14ac:dyDescent="0.25">
      <c r="A30" s="90"/>
      <c r="B30" s="612"/>
      <c r="C30" s="565"/>
      <c r="D30" s="542"/>
      <c r="E30" s="589"/>
      <c r="F30" s="176" t="s">
        <v>402</v>
      </c>
      <c r="G30" s="175" t="s">
        <v>401</v>
      </c>
      <c r="H30" s="127"/>
      <c r="I30" s="609" t="s">
        <v>208</v>
      </c>
      <c r="J30" s="527"/>
      <c r="K30" s="598"/>
      <c r="L30" s="609" t="s">
        <v>208</v>
      </c>
      <c r="M30" s="527"/>
      <c r="N30" s="598"/>
      <c r="O30" s="609" t="s">
        <v>208</v>
      </c>
      <c r="P30" s="527"/>
      <c r="Q30" s="598"/>
      <c r="R30" s="609"/>
      <c r="S30" s="527"/>
      <c r="T30" s="598"/>
      <c r="U30" s="609" t="s">
        <v>208</v>
      </c>
      <c r="V30" s="527"/>
      <c r="W30" s="598"/>
      <c r="X30" s="609" t="s">
        <v>208</v>
      </c>
      <c r="Y30" s="527"/>
      <c r="Z30" s="598"/>
      <c r="AA30" s="609" t="s">
        <v>208</v>
      </c>
      <c r="AB30" s="527" t="s">
        <v>208</v>
      </c>
      <c r="AC30" s="598" t="s">
        <v>208</v>
      </c>
      <c r="AD30" s="122"/>
      <c r="AE30" s="121">
        <f t="shared" si="7"/>
        <v>0</v>
      </c>
      <c r="AF30" s="120">
        <f>'Tabella coef-Q'!P35</f>
        <v>0.03</v>
      </c>
      <c r="AG30" s="122"/>
      <c r="AH30" s="121">
        <f t="shared" si="8"/>
        <v>0</v>
      </c>
      <c r="AI30" s="120">
        <f>'Tabella coef-Q'!Q35</f>
        <v>0.03</v>
      </c>
      <c r="AJ30" s="122"/>
      <c r="AK30" s="121">
        <f t="shared" si="9"/>
        <v>0</v>
      </c>
      <c r="AL30" s="142">
        <f>'Tabella coef-Q'!R35</f>
        <v>1.5E-3</v>
      </c>
      <c r="AM30" s="88"/>
    </row>
    <row r="31" spans="1:43" ht="31.5" outlineLevel="1" x14ac:dyDescent="0.25">
      <c r="A31" s="90"/>
      <c r="B31" s="612"/>
      <c r="C31" s="565"/>
      <c r="D31" s="542"/>
      <c r="E31" s="589"/>
      <c r="F31" s="176" t="s">
        <v>400</v>
      </c>
      <c r="G31" s="175" t="s">
        <v>399</v>
      </c>
      <c r="H31" s="127"/>
      <c r="I31" s="609" t="s">
        <v>208</v>
      </c>
      <c r="J31" s="527"/>
      <c r="K31" s="598"/>
      <c r="L31" s="609" t="s">
        <v>208</v>
      </c>
      <c r="M31" s="527"/>
      <c r="N31" s="598"/>
      <c r="O31" s="609" t="s">
        <v>208</v>
      </c>
      <c r="P31" s="527"/>
      <c r="Q31" s="598"/>
      <c r="R31" s="609"/>
      <c r="S31" s="527"/>
      <c r="T31" s="598"/>
      <c r="U31" s="609" t="s">
        <v>208</v>
      </c>
      <c r="V31" s="527"/>
      <c r="W31" s="598"/>
      <c r="X31" s="609" t="s">
        <v>208</v>
      </c>
      <c r="Y31" s="527"/>
      <c r="Z31" s="598"/>
      <c r="AA31" s="609" t="s">
        <v>208</v>
      </c>
      <c r="AB31" s="527" t="s">
        <v>208</v>
      </c>
      <c r="AC31" s="598" t="s">
        <v>208</v>
      </c>
      <c r="AD31" s="122"/>
      <c r="AE31" s="121">
        <f t="shared" si="7"/>
        <v>0</v>
      </c>
      <c r="AF31" s="120">
        <f>'Tabella coef-Q'!P36</f>
        <v>0.15</v>
      </c>
      <c r="AG31" s="122"/>
      <c r="AH31" s="121">
        <f t="shared" si="8"/>
        <v>0</v>
      </c>
      <c r="AI31" s="120">
        <f>'Tabella coef-Q'!Q36</f>
        <v>0.15</v>
      </c>
      <c r="AJ31" s="526" t="s">
        <v>208</v>
      </c>
      <c r="AK31" s="527"/>
      <c r="AL31" s="528"/>
      <c r="AM31" s="88"/>
    </row>
    <row r="32" spans="1:43" ht="21" outlineLevel="1" x14ac:dyDescent="0.25">
      <c r="A32" s="90"/>
      <c r="B32" s="612"/>
      <c r="C32" s="565"/>
      <c r="D32" s="542"/>
      <c r="E32" s="589"/>
      <c r="F32" s="176" t="s">
        <v>398</v>
      </c>
      <c r="G32" s="175" t="s">
        <v>397</v>
      </c>
      <c r="H32" s="127"/>
      <c r="I32" s="609" t="s">
        <v>208</v>
      </c>
      <c r="J32" s="527"/>
      <c r="K32" s="598"/>
      <c r="L32" s="609" t="s">
        <v>208</v>
      </c>
      <c r="M32" s="527"/>
      <c r="N32" s="598"/>
      <c r="O32" s="609" t="s">
        <v>208</v>
      </c>
      <c r="P32" s="527"/>
      <c r="Q32" s="598"/>
      <c r="R32" s="609"/>
      <c r="S32" s="527"/>
      <c r="T32" s="598"/>
      <c r="U32" s="609" t="s">
        <v>208</v>
      </c>
      <c r="V32" s="527"/>
      <c r="W32" s="598"/>
      <c r="X32" s="609" t="s">
        <v>208</v>
      </c>
      <c r="Y32" s="527"/>
      <c r="Z32" s="598"/>
      <c r="AA32" s="609" t="s">
        <v>208</v>
      </c>
      <c r="AB32" s="527" t="s">
        <v>208</v>
      </c>
      <c r="AC32" s="598" t="s">
        <v>208</v>
      </c>
      <c r="AD32" s="122"/>
      <c r="AE32" s="121">
        <f t="shared" si="7"/>
        <v>0</v>
      </c>
      <c r="AF32" s="120">
        <f>'Tabella coef-Q'!P37</f>
        <v>0.06</v>
      </c>
      <c r="AG32" s="122"/>
      <c r="AH32" s="121">
        <f t="shared" si="8"/>
        <v>0</v>
      </c>
      <c r="AI32" s="120">
        <f>'Tabella coef-Q'!Q37</f>
        <v>0.06</v>
      </c>
      <c r="AJ32" s="122"/>
      <c r="AK32" s="121">
        <f>IF($H32="X",AL32,IF(AJ32="X",AL32,0))</f>
        <v>0</v>
      </c>
      <c r="AL32" s="182">
        <f>'Tabella coef-Q'!R37</f>
        <v>7.0000000000000007E-2</v>
      </c>
      <c r="AM32" s="88"/>
    </row>
    <row r="33" spans="1:39" ht="24.95" customHeight="1" outlineLevel="1" x14ac:dyDescent="0.25">
      <c r="A33" s="90"/>
      <c r="B33" s="612"/>
      <c r="C33" s="565"/>
      <c r="D33" s="542"/>
      <c r="E33" s="589"/>
      <c r="F33" s="176" t="s">
        <v>396</v>
      </c>
      <c r="G33" s="175" t="s">
        <v>395</v>
      </c>
      <c r="H33" s="127"/>
      <c r="I33" s="609" t="s">
        <v>208</v>
      </c>
      <c r="J33" s="527"/>
      <c r="K33" s="598"/>
      <c r="L33" s="609" t="s">
        <v>208</v>
      </c>
      <c r="M33" s="527"/>
      <c r="N33" s="598"/>
      <c r="O33" s="609" t="s">
        <v>208</v>
      </c>
      <c r="P33" s="527"/>
      <c r="Q33" s="598"/>
      <c r="R33" s="609"/>
      <c r="S33" s="527"/>
      <c r="T33" s="598"/>
      <c r="U33" s="609" t="s">
        <v>208</v>
      </c>
      <c r="V33" s="527"/>
      <c r="W33" s="598"/>
      <c r="X33" s="609" t="s">
        <v>208</v>
      </c>
      <c r="Y33" s="527"/>
      <c r="Z33" s="598"/>
      <c r="AA33" s="609" t="s">
        <v>208</v>
      </c>
      <c r="AB33" s="527" t="s">
        <v>208</v>
      </c>
      <c r="AC33" s="598" t="s">
        <v>208</v>
      </c>
      <c r="AD33" s="122"/>
      <c r="AE33" s="121">
        <f t="shared" si="7"/>
        <v>0</v>
      </c>
      <c r="AF33" s="120">
        <f>'Tabella coef-Q'!P38</f>
        <v>0.04</v>
      </c>
      <c r="AG33" s="122"/>
      <c r="AH33" s="121">
        <f t="shared" si="8"/>
        <v>0</v>
      </c>
      <c r="AI33" s="120">
        <f>'Tabella coef-Q'!Q38</f>
        <v>0.04</v>
      </c>
      <c r="AJ33" s="526" t="s">
        <v>208</v>
      </c>
      <c r="AK33" s="527"/>
      <c r="AL33" s="528"/>
      <c r="AM33" s="88"/>
    </row>
    <row r="34" spans="1:39" ht="24.95" customHeight="1" outlineLevel="1" x14ac:dyDescent="0.25">
      <c r="A34" s="90"/>
      <c r="B34" s="612"/>
      <c r="C34" s="565"/>
      <c r="D34" s="542"/>
      <c r="E34" s="589"/>
      <c r="F34" s="176" t="s">
        <v>394</v>
      </c>
      <c r="G34" s="175" t="s">
        <v>393</v>
      </c>
      <c r="H34" s="127"/>
      <c r="I34" s="609" t="s">
        <v>208</v>
      </c>
      <c r="J34" s="527"/>
      <c r="K34" s="598"/>
      <c r="L34" s="609" t="s">
        <v>208</v>
      </c>
      <c r="M34" s="527"/>
      <c r="N34" s="598"/>
      <c r="O34" s="609" t="s">
        <v>208</v>
      </c>
      <c r="P34" s="527"/>
      <c r="Q34" s="598"/>
      <c r="R34" s="609"/>
      <c r="S34" s="527"/>
      <c r="T34" s="598"/>
      <c r="U34" s="609" t="s">
        <v>208</v>
      </c>
      <c r="V34" s="527"/>
      <c r="W34" s="598"/>
      <c r="X34" s="609" t="s">
        <v>208</v>
      </c>
      <c r="Y34" s="527"/>
      <c r="Z34" s="598"/>
      <c r="AA34" s="609" t="s">
        <v>208</v>
      </c>
      <c r="AB34" s="527" t="s">
        <v>208</v>
      </c>
      <c r="AC34" s="598" t="s">
        <v>208</v>
      </c>
      <c r="AD34" s="122"/>
      <c r="AE34" s="121">
        <f t="shared" si="7"/>
        <v>0</v>
      </c>
      <c r="AF34" s="120">
        <f>'Tabella coef-Q'!P39</f>
        <v>3.5000000000000003E-2</v>
      </c>
      <c r="AG34" s="122"/>
      <c r="AH34" s="121">
        <f t="shared" si="8"/>
        <v>0</v>
      </c>
      <c r="AI34" s="120">
        <f>'Tabella coef-Q'!Q39</f>
        <v>3.5000000000000003E-2</v>
      </c>
      <c r="AJ34" s="526" t="s">
        <v>208</v>
      </c>
      <c r="AK34" s="527"/>
      <c r="AL34" s="528"/>
      <c r="AM34" s="88"/>
    </row>
    <row r="35" spans="1:39" ht="24.95" customHeight="1" outlineLevel="1" x14ac:dyDescent="0.25">
      <c r="A35" s="90"/>
      <c r="B35" s="612"/>
      <c r="C35" s="576"/>
      <c r="D35" s="542"/>
      <c r="E35" s="589"/>
      <c r="F35" s="181" t="s">
        <v>392</v>
      </c>
      <c r="G35" s="180" t="s">
        <v>391</v>
      </c>
      <c r="H35" s="154"/>
      <c r="I35" s="607" t="s">
        <v>208</v>
      </c>
      <c r="J35" s="571"/>
      <c r="K35" s="608"/>
      <c r="L35" s="607" t="s">
        <v>208</v>
      </c>
      <c r="M35" s="571"/>
      <c r="N35" s="608"/>
      <c r="O35" s="607" t="s">
        <v>208</v>
      </c>
      <c r="P35" s="571"/>
      <c r="Q35" s="608"/>
      <c r="R35" s="607"/>
      <c r="S35" s="571"/>
      <c r="T35" s="608"/>
      <c r="U35" s="607" t="s">
        <v>208</v>
      </c>
      <c r="V35" s="571"/>
      <c r="W35" s="608"/>
      <c r="X35" s="607" t="s">
        <v>208</v>
      </c>
      <c r="Y35" s="571"/>
      <c r="Z35" s="608"/>
      <c r="AA35" s="607" t="s">
        <v>208</v>
      </c>
      <c r="AB35" s="571" t="s">
        <v>208</v>
      </c>
      <c r="AC35" s="608" t="s">
        <v>208</v>
      </c>
      <c r="AD35" s="152"/>
      <c r="AE35" s="151">
        <f t="shared" si="7"/>
        <v>0</v>
      </c>
      <c r="AF35" s="150">
        <f>'Tabella coef-Q'!P40</f>
        <v>0.04</v>
      </c>
      <c r="AG35" s="152"/>
      <c r="AH35" s="151">
        <f t="shared" si="8"/>
        <v>0</v>
      </c>
      <c r="AI35" s="150">
        <f>'Tabella coef-Q'!Q40</f>
        <v>0.04</v>
      </c>
      <c r="AJ35" s="570" t="s">
        <v>208</v>
      </c>
      <c r="AK35" s="571"/>
      <c r="AL35" s="572"/>
      <c r="AM35" s="88"/>
    </row>
    <row r="36" spans="1:39" ht="24.95" customHeight="1" outlineLevel="1" x14ac:dyDescent="0.25">
      <c r="A36" s="90"/>
      <c r="B36" s="612"/>
      <c r="C36" s="564" t="s">
        <v>390</v>
      </c>
      <c r="D36" s="542"/>
      <c r="E36" s="589"/>
      <c r="F36" s="179" t="s">
        <v>389</v>
      </c>
      <c r="G36" s="178" t="s">
        <v>388</v>
      </c>
      <c r="H36" s="149"/>
      <c r="I36" s="604" t="s">
        <v>208</v>
      </c>
      <c r="J36" s="605"/>
      <c r="K36" s="606"/>
      <c r="L36" s="604" t="s">
        <v>208</v>
      </c>
      <c r="M36" s="605"/>
      <c r="N36" s="606"/>
      <c r="O36" s="604" t="s">
        <v>208</v>
      </c>
      <c r="P36" s="605"/>
      <c r="Q36" s="606"/>
      <c r="R36" s="604"/>
      <c r="S36" s="605"/>
      <c r="T36" s="606"/>
      <c r="U36" s="604" t="s">
        <v>208</v>
      </c>
      <c r="V36" s="605"/>
      <c r="W36" s="606"/>
      <c r="X36" s="604" t="s">
        <v>208</v>
      </c>
      <c r="Y36" s="605"/>
      <c r="Z36" s="606"/>
      <c r="AA36" s="604" t="s">
        <v>208</v>
      </c>
      <c r="AB36" s="605" t="s">
        <v>208</v>
      </c>
      <c r="AC36" s="606" t="s">
        <v>208</v>
      </c>
      <c r="AD36" s="145"/>
      <c r="AE36" s="144">
        <f t="shared" si="7"/>
        <v>0</v>
      </c>
      <c r="AF36" s="177">
        <f>'Tabella coef-Q'!P41</f>
        <v>0.14000000000000001</v>
      </c>
      <c r="AG36" s="145"/>
      <c r="AH36" s="144">
        <f t="shared" si="8"/>
        <v>0</v>
      </c>
      <c r="AI36" s="177">
        <f>'Tabella coef-Q'!Q41</f>
        <v>0.14000000000000001</v>
      </c>
      <c r="AJ36" s="122"/>
      <c r="AK36" s="121">
        <f>IF($H36="X",AL36,IF(AJ36="X",AL36,0))</f>
        <v>0</v>
      </c>
      <c r="AL36" s="143">
        <f>'Tabella coef-Q'!R41</f>
        <v>1.5E-3</v>
      </c>
      <c r="AM36" s="88"/>
    </row>
    <row r="37" spans="1:39" ht="24.95" customHeight="1" outlineLevel="1" x14ac:dyDescent="0.25">
      <c r="A37" s="90"/>
      <c r="B37" s="612"/>
      <c r="C37" s="602"/>
      <c r="D37" s="542"/>
      <c r="E37" s="589"/>
      <c r="F37" s="176" t="s">
        <v>387</v>
      </c>
      <c r="G37" s="175" t="s">
        <v>386</v>
      </c>
      <c r="H37" s="127"/>
      <c r="I37" s="609" t="s">
        <v>208</v>
      </c>
      <c r="J37" s="527"/>
      <c r="K37" s="598"/>
      <c r="L37" s="609" t="s">
        <v>208</v>
      </c>
      <c r="M37" s="527"/>
      <c r="N37" s="598"/>
      <c r="O37" s="609" t="s">
        <v>208</v>
      </c>
      <c r="P37" s="527"/>
      <c r="Q37" s="598"/>
      <c r="R37" s="609"/>
      <c r="S37" s="527"/>
      <c r="T37" s="598"/>
      <c r="U37" s="609" t="s">
        <v>208</v>
      </c>
      <c r="V37" s="527"/>
      <c r="W37" s="598"/>
      <c r="X37" s="609" t="s">
        <v>208</v>
      </c>
      <c r="Y37" s="527"/>
      <c r="Z37" s="598"/>
      <c r="AA37" s="609" t="s">
        <v>208</v>
      </c>
      <c r="AB37" s="527" t="s">
        <v>208</v>
      </c>
      <c r="AC37" s="598" t="s">
        <v>208</v>
      </c>
      <c r="AD37" s="122"/>
      <c r="AE37" s="121">
        <f t="shared" si="7"/>
        <v>0</v>
      </c>
      <c r="AF37" s="120">
        <f>'Tabella coef-Q'!P42</f>
        <v>2.4E-2</v>
      </c>
      <c r="AG37" s="122"/>
      <c r="AH37" s="121">
        <f t="shared" si="8"/>
        <v>0</v>
      </c>
      <c r="AI37" s="120">
        <f>'Tabella coef-Q'!Q42</f>
        <v>2.4E-2</v>
      </c>
      <c r="AJ37" s="526"/>
      <c r="AK37" s="527"/>
      <c r="AL37" s="528"/>
      <c r="AM37" s="88"/>
    </row>
    <row r="38" spans="1:39" ht="35.1" customHeight="1" outlineLevel="1" thickBot="1" x14ac:dyDescent="0.3">
      <c r="A38" s="90"/>
      <c r="B38" s="613"/>
      <c r="C38" s="603"/>
      <c r="D38" s="543"/>
      <c r="E38" s="590"/>
      <c r="F38" s="174" t="s">
        <v>385</v>
      </c>
      <c r="G38" s="173" t="s">
        <v>384</v>
      </c>
      <c r="H38" s="124"/>
      <c r="I38" s="610" t="s">
        <v>208</v>
      </c>
      <c r="J38" s="595"/>
      <c r="K38" s="611"/>
      <c r="L38" s="610" t="s">
        <v>208</v>
      </c>
      <c r="M38" s="595"/>
      <c r="N38" s="611"/>
      <c r="O38" s="610" t="s">
        <v>208</v>
      </c>
      <c r="P38" s="595"/>
      <c r="Q38" s="611"/>
      <c r="R38" s="610"/>
      <c r="S38" s="595"/>
      <c r="T38" s="611"/>
      <c r="U38" s="610" t="s">
        <v>208</v>
      </c>
      <c r="V38" s="595"/>
      <c r="W38" s="611"/>
      <c r="X38" s="610" t="s">
        <v>208</v>
      </c>
      <c r="Y38" s="595"/>
      <c r="Z38" s="611"/>
      <c r="AA38" s="610" t="s">
        <v>208</v>
      </c>
      <c r="AB38" s="595" t="s">
        <v>208</v>
      </c>
      <c r="AC38" s="611" t="s">
        <v>208</v>
      </c>
      <c r="AD38" s="152"/>
      <c r="AE38" s="151">
        <f t="shared" si="7"/>
        <v>0</v>
      </c>
      <c r="AF38" s="150">
        <f>'Tabella coef-Q'!P43</f>
        <v>0.1</v>
      </c>
      <c r="AG38" s="152"/>
      <c r="AH38" s="151">
        <f t="shared" si="8"/>
        <v>0</v>
      </c>
      <c r="AI38" s="150">
        <f>'Tabella coef-Q'!Q43</f>
        <v>0.1</v>
      </c>
      <c r="AJ38" s="594" t="s">
        <v>347</v>
      </c>
      <c r="AK38" s="595"/>
      <c r="AL38" s="596"/>
      <c r="AM38" s="88"/>
    </row>
    <row r="39" spans="1:39" ht="18" customHeight="1" outlineLevel="1" x14ac:dyDescent="0.25">
      <c r="A39" s="90"/>
      <c r="B39" s="520" t="s">
        <v>207</v>
      </c>
      <c r="C39" s="521"/>
      <c r="D39" s="521"/>
      <c r="E39" s="521"/>
      <c r="F39" s="522" t="s">
        <v>206</v>
      </c>
      <c r="G39" s="522"/>
      <c r="H39" s="172"/>
      <c r="I39" s="117"/>
      <c r="J39" s="116">
        <f>SUM(J17:J22)</f>
        <v>0</v>
      </c>
      <c r="K39" s="118">
        <f>J39</f>
        <v>0</v>
      </c>
      <c r="L39" s="117"/>
      <c r="M39" s="116">
        <f>SUM(M17:M22)</f>
        <v>0</v>
      </c>
      <c r="N39" s="118">
        <f>M39</f>
        <v>0</v>
      </c>
      <c r="O39" s="117"/>
      <c r="P39" s="116">
        <f>SUM(P17:P22)</f>
        <v>0</v>
      </c>
      <c r="Q39" s="118">
        <f>P39</f>
        <v>0</v>
      </c>
      <c r="R39" s="117"/>
      <c r="S39" s="116">
        <f>SUM(S17:S22)</f>
        <v>0</v>
      </c>
      <c r="T39" s="118">
        <f>S39</f>
        <v>0</v>
      </c>
      <c r="U39" s="117"/>
      <c r="V39" s="116">
        <f>SUM(V17:V22)</f>
        <v>0</v>
      </c>
      <c r="W39" s="118">
        <f>V39</f>
        <v>0</v>
      </c>
      <c r="X39" s="117"/>
      <c r="Y39" s="116">
        <f>SUM(Y17:Y22)</f>
        <v>0</v>
      </c>
      <c r="Z39" s="118">
        <f>Y39</f>
        <v>0</v>
      </c>
      <c r="AA39" s="117"/>
      <c r="AB39" s="116">
        <f>SUM(AB17:AB22)</f>
        <v>0</v>
      </c>
      <c r="AC39" s="118">
        <f>AB39</f>
        <v>0</v>
      </c>
      <c r="AD39" s="117"/>
      <c r="AE39" s="116">
        <f>SUM(AE17:AE38)</f>
        <v>0</v>
      </c>
      <c r="AF39" s="118">
        <f>AE39</f>
        <v>0</v>
      </c>
      <c r="AG39" s="117"/>
      <c r="AH39" s="116">
        <f>SUM(AH17:AH38)</f>
        <v>0</v>
      </c>
      <c r="AI39" s="118">
        <f>AH39</f>
        <v>0</v>
      </c>
      <c r="AJ39" s="117"/>
      <c r="AK39" s="116">
        <f>SUM(AK17:AK38)</f>
        <v>0</v>
      </c>
      <c r="AL39" s="115">
        <f>AK39</f>
        <v>0</v>
      </c>
      <c r="AM39" s="88"/>
    </row>
    <row r="40" spans="1:39" ht="33.75" customHeight="1" outlineLevel="1" x14ac:dyDescent="0.25">
      <c r="A40" s="90"/>
      <c r="B40" s="523" t="s">
        <v>205</v>
      </c>
      <c r="C40" s="524"/>
      <c r="D40" s="524"/>
      <c r="E40" s="524"/>
      <c r="F40" s="525" t="s">
        <v>204</v>
      </c>
      <c r="G40" s="525"/>
      <c r="H40" s="392"/>
      <c r="I40" s="517">
        <f>I10*I11*I14*K39</f>
        <v>0</v>
      </c>
      <c r="J40" s="518"/>
      <c r="K40" s="519"/>
      <c r="L40" s="517">
        <f>L10*L11*L14*N39</f>
        <v>0</v>
      </c>
      <c r="M40" s="518"/>
      <c r="N40" s="519"/>
      <c r="O40" s="517">
        <f>O10*O11*O14*Q39</f>
        <v>0</v>
      </c>
      <c r="P40" s="518"/>
      <c r="Q40" s="519"/>
      <c r="R40" s="517">
        <f>R10*R11*R14*T39</f>
        <v>0</v>
      </c>
      <c r="S40" s="518"/>
      <c r="T40" s="519"/>
      <c r="U40" s="517">
        <f>U10*U11*U14*W39</f>
        <v>0</v>
      </c>
      <c r="V40" s="518"/>
      <c r="W40" s="519"/>
      <c r="X40" s="517">
        <f>X10*X11*X14*Z39</f>
        <v>0</v>
      </c>
      <c r="Y40" s="518"/>
      <c r="Z40" s="519"/>
      <c r="AA40" s="517">
        <f>AA10*AA11*AA14*AC39</f>
        <v>0</v>
      </c>
      <c r="AB40" s="518"/>
      <c r="AC40" s="519"/>
      <c r="AD40" s="517">
        <f>AD10*AD11*AD14*AF39</f>
        <v>0</v>
      </c>
      <c r="AE40" s="518"/>
      <c r="AF40" s="519"/>
      <c r="AG40" s="517">
        <f>AG10*AG11*AG14*AI39</f>
        <v>0</v>
      </c>
      <c r="AH40" s="518"/>
      <c r="AI40" s="519"/>
      <c r="AJ40" s="517">
        <f>AJ10*AJ11*AJ14*AL39</f>
        <v>0</v>
      </c>
      <c r="AK40" s="518"/>
      <c r="AL40" s="531"/>
      <c r="AM40" s="113"/>
    </row>
    <row r="41" spans="1:39" ht="24" customHeight="1" outlineLevel="1" thickBot="1" x14ac:dyDescent="0.3">
      <c r="A41" s="112"/>
      <c r="B41" s="504" t="s">
        <v>203</v>
      </c>
      <c r="C41" s="505"/>
      <c r="D41" s="505"/>
      <c r="E41" s="505"/>
      <c r="F41" s="505"/>
      <c r="G41" s="506"/>
      <c r="H41" s="111"/>
      <c r="I41" s="507">
        <f>SUM(I40:AL40)</f>
        <v>0</v>
      </c>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490"/>
      <c r="AL41" s="491"/>
      <c r="AM41" s="110"/>
    </row>
    <row r="42" spans="1:39" ht="15" customHeight="1" thickBot="1" x14ac:dyDescent="0.3">
      <c r="A42" s="112"/>
      <c r="B42" s="141"/>
      <c r="C42" s="140"/>
      <c r="D42" s="140"/>
      <c r="E42" s="140"/>
      <c r="F42" s="139"/>
      <c r="G42" s="138"/>
      <c r="H42" s="138"/>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10"/>
    </row>
    <row r="43" spans="1:39" ht="18" customHeight="1" outlineLevel="1" thickBot="1" x14ac:dyDescent="0.3">
      <c r="A43" s="90"/>
      <c r="B43" s="533" t="s">
        <v>91</v>
      </c>
      <c r="C43" s="534"/>
      <c r="D43" s="534"/>
      <c r="E43" s="534"/>
      <c r="F43" s="534"/>
      <c r="G43" s="534"/>
      <c r="H43" s="534"/>
      <c r="I43" s="534"/>
      <c r="J43" s="534"/>
      <c r="K43" s="534"/>
      <c r="L43" s="534"/>
      <c r="M43" s="534"/>
      <c r="N43" s="534"/>
      <c r="O43" s="534"/>
      <c r="P43" s="534"/>
      <c r="Q43" s="534"/>
      <c r="R43" s="534"/>
      <c r="S43" s="534"/>
      <c r="T43" s="534"/>
      <c r="U43" s="534"/>
      <c r="V43" s="534"/>
      <c r="W43" s="534"/>
      <c r="X43" s="534"/>
      <c r="Y43" s="534"/>
      <c r="Z43" s="534"/>
      <c r="AA43" s="534"/>
      <c r="AB43" s="534"/>
      <c r="AC43" s="534"/>
      <c r="AD43" s="534"/>
      <c r="AE43" s="534"/>
      <c r="AF43" s="534"/>
      <c r="AG43" s="534"/>
      <c r="AH43" s="534"/>
      <c r="AI43" s="534"/>
      <c r="AJ43" s="534"/>
      <c r="AK43" s="453"/>
      <c r="AL43" s="454"/>
      <c r="AM43" s="88"/>
    </row>
    <row r="44" spans="1:39" ht="29.25" customHeight="1" outlineLevel="1" x14ac:dyDescent="0.25">
      <c r="A44" s="90"/>
      <c r="B44" s="573" t="s">
        <v>296</v>
      </c>
      <c r="C44" s="575" t="s">
        <v>383</v>
      </c>
      <c r="D44" s="557" t="s">
        <v>222</v>
      </c>
      <c r="E44" s="560" t="s">
        <v>221</v>
      </c>
      <c r="F44" s="136" t="s">
        <v>382</v>
      </c>
      <c r="G44" s="135" t="s">
        <v>381</v>
      </c>
      <c r="H44" s="134" t="str">
        <f>+'Input PARCELLA'!C24</f>
        <v>x</v>
      </c>
      <c r="I44" s="169"/>
      <c r="J44" s="147">
        <f t="shared" ref="J44:J61" si="10">IF($H44="X",K44,IF(I44="X",K44,0))</f>
        <v>0.09</v>
      </c>
      <c r="K44" s="146">
        <f>'Tabella coef-Q'!I49</f>
        <v>0.09</v>
      </c>
      <c r="L44" s="132"/>
      <c r="M44" s="147">
        <f t="shared" ref="M44:M61" si="11">IF($H44="X",N44,IF(L44="X",N44,0))</f>
        <v>0.09</v>
      </c>
      <c r="N44" s="146">
        <f>'Tabella coef-Q'!J49</f>
        <v>0.09</v>
      </c>
      <c r="O44" s="132"/>
      <c r="P44" s="147">
        <f t="shared" ref="P44:P61" si="12">IF($H44="X",Q44,IF(O44="X",Q44,0))</f>
        <v>0.09</v>
      </c>
      <c r="Q44" s="146">
        <f>'Tabella coef-Q'!K49</f>
        <v>0.09</v>
      </c>
      <c r="R44" s="132"/>
      <c r="S44" s="147">
        <f t="shared" ref="S44:S61" si="13">IF($H44="X",T44,IF(R44="X",T44,0))</f>
        <v>0.09</v>
      </c>
      <c r="T44" s="146">
        <f>'Tabella coef-Q'!L49</f>
        <v>0.09</v>
      </c>
      <c r="U44" s="132"/>
      <c r="V44" s="147">
        <f t="shared" ref="V44:V55" si="14">IF($H44="X",W44,IF(U44="X",W44,0))</f>
        <v>0.08</v>
      </c>
      <c r="W44" s="146">
        <f>'Tabella coef-Q'!M49</f>
        <v>0.08</v>
      </c>
      <c r="X44" s="132"/>
      <c r="Y44" s="147">
        <f t="shared" ref="Y44:Y55" si="15">IF($H44="X",Z44,IF(X44="X",Z44,0))</f>
        <v>7.0000000000000007E-2</v>
      </c>
      <c r="Z44" s="146">
        <f>'Tabella coef-Q'!N49</f>
        <v>7.0000000000000007E-2</v>
      </c>
      <c r="AA44" s="132"/>
      <c r="AB44" s="147">
        <f t="shared" ref="AB44:AB54" si="16">IF($H44="X",AC44,IF(AA44="X",AC44,0))</f>
        <v>0.1</v>
      </c>
      <c r="AC44" s="146">
        <f>'Tabella coef-Q'!O49</f>
        <v>0.1</v>
      </c>
      <c r="AD44" s="132"/>
      <c r="AE44" s="147">
        <f t="shared" ref="AE44:AE55" si="17">IF($H44="X",AF44,IF(AD44="X",AF44,0))</f>
        <v>0.08</v>
      </c>
      <c r="AF44" s="146">
        <f>'Tabella coef-Q'!P49</f>
        <v>0.08</v>
      </c>
      <c r="AG44" s="132"/>
      <c r="AH44" s="147">
        <f t="shared" ref="AH44:AH55" si="18">IF($H44="X",AI44,IF(AG44="X",AI44,0))</f>
        <v>0.08</v>
      </c>
      <c r="AI44" s="146">
        <f>'Tabella coef-Q'!Q49</f>
        <v>0.08</v>
      </c>
      <c r="AJ44" s="544"/>
      <c r="AK44" s="545"/>
      <c r="AL44" s="546"/>
      <c r="AM44" s="170"/>
    </row>
    <row r="45" spans="1:39" ht="35.1" customHeight="1" outlineLevel="1" x14ac:dyDescent="0.25">
      <c r="A45" s="90"/>
      <c r="B45" s="574"/>
      <c r="C45" s="565"/>
      <c r="D45" s="558"/>
      <c r="E45" s="561"/>
      <c r="F45" s="129" t="s">
        <v>380</v>
      </c>
      <c r="G45" s="128" t="s">
        <v>379</v>
      </c>
      <c r="H45" s="127"/>
      <c r="I45" s="169"/>
      <c r="J45" s="147">
        <f t="shared" si="10"/>
        <v>0</v>
      </c>
      <c r="K45" s="146">
        <f>'Tabella coef-Q'!I50</f>
        <v>0.01</v>
      </c>
      <c r="L45" s="122"/>
      <c r="M45" s="121">
        <f t="shared" si="11"/>
        <v>0</v>
      </c>
      <c r="N45" s="146">
        <f>'Tabella coef-Q'!J50</f>
        <v>0.01</v>
      </c>
      <c r="O45" s="122"/>
      <c r="P45" s="121">
        <f t="shared" si="12"/>
        <v>0</v>
      </c>
      <c r="Q45" s="146">
        <f>'Tabella coef-Q'!K50</f>
        <v>0.01</v>
      </c>
      <c r="R45" s="122"/>
      <c r="S45" s="121">
        <f t="shared" si="13"/>
        <v>0</v>
      </c>
      <c r="T45" s="146">
        <f>'Tabella coef-Q'!L50</f>
        <v>0.01</v>
      </c>
      <c r="U45" s="122"/>
      <c r="V45" s="121">
        <f t="shared" si="14"/>
        <v>0</v>
      </c>
      <c r="W45" s="146">
        <f>'Tabella coef-Q'!M50</f>
        <v>0.01</v>
      </c>
      <c r="X45" s="122"/>
      <c r="Y45" s="121">
        <f t="shared" si="15"/>
        <v>0</v>
      </c>
      <c r="Z45" s="146">
        <f>'Tabella coef-Q'!N50</f>
        <v>0.01</v>
      </c>
      <c r="AA45" s="122"/>
      <c r="AB45" s="121">
        <f t="shared" si="16"/>
        <v>0</v>
      </c>
      <c r="AC45" s="146">
        <f>'Tabella coef-Q'!O50</f>
        <v>0.01</v>
      </c>
      <c r="AD45" s="122"/>
      <c r="AE45" s="121">
        <f t="shared" si="17"/>
        <v>0</v>
      </c>
      <c r="AF45" s="146">
        <f>'Tabella coef-Q'!P50</f>
        <v>0.01</v>
      </c>
      <c r="AG45" s="122"/>
      <c r="AH45" s="121">
        <f t="shared" si="18"/>
        <v>0</v>
      </c>
      <c r="AI45" s="146">
        <f>'Tabella coef-Q'!Q50</f>
        <v>0.01</v>
      </c>
      <c r="AJ45" s="526" t="s">
        <v>208</v>
      </c>
      <c r="AK45" s="527"/>
      <c r="AL45" s="528"/>
      <c r="AM45" s="170"/>
    </row>
    <row r="46" spans="1:39" ht="35.1" customHeight="1" outlineLevel="1" x14ac:dyDescent="0.25">
      <c r="A46" s="90"/>
      <c r="B46" s="574"/>
      <c r="C46" s="565"/>
      <c r="D46" s="558"/>
      <c r="E46" s="561"/>
      <c r="F46" s="129" t="s">
        <v>378</v>
      </c>
      <c r="G46" s="128" t="s">
        <v>377</v>
      </c>
      <c r="H46" s="127"/>
      <c r="I46" s="169"/>
      <c r="J46" s="147">
        <f t="shared" si="10"/>
        <v>0</v>
      </c>
      <c r="K46" s="146">
        <f>'Tabella coef-Q'!I51</f>
        <v>0.03</v>
      </c>
      <c r="L46" s="122"/>
      <c r="M46" s="121">
        <f t="shared" si="11"/>
        <v>0</v>
      </c>
      <c r="N46" s="146">
        <f>'Tabella coef-Q'!J51</f>
        <v>0.03</v>
      </c>
      <c r="O46" s="122"/>
      <c r="P46" s="121">
        <f t="shared" si="12"/>
        <v>0</v>
      </c>
      <c r="Q46" s="146">
        <f>'Tabella coef-Q'!K51</f>
        <v>0.03</v>
      </c>
      <c r="R46" s="122"/>
      <c r="S46" s="121">
        <f t="shared" si="13"/>
        <v>0</v>
      </c>
      <c r="T46" s="146">
        <f>'Tabella coef-Q'!L51</f>
        <v>0.03</v>
      </c>
      <c r="U46" s="122"/>
      <c r="V46" s="121">
        <f t="shared" si="14"/>
        <v>0</v>
      </c>
      <c r="W46" s="146">
        <f>'Tabella coef-Q'!M51</f>
        <v>0.03</v>
      </c>
      <c r="X46" s="122"/>
      <c r="Y46" s="121">
        <f t="shared" si="15"/>
        <v>0</v>
      </c>
      <c r="Z46" s="146">
        <f>'Tabella coef-Q'!N51</f>
        <v>0.03</v>
      </c>
      <c r="AA46" s="122"/>
      <c r="AB46" s="121">
        <f t="shared" si="16"/>
        <v>0</v>
      </c>
      <c r="AC46" s="146">
        <f>'Tabella coef-Q'!O51</f>
        <v>0.03</v>
      </c>
      <c r="AD46" s="122"/>
      <c r="AE46" s="121">
        <f t="shared" si="17"/>
        <v>0</v>
      </c>
      <c r="AF46" s="146">
        <f>'Tabella coef-Q'!P51</f>
        <v>0.03</v>
      </c>
      <c r="AG46" s="122"/>
      <c r="AH46" s="121">
        <f t="shared" si="18"/>
        <v>0</v>
      </c>
      <c r="AI46" s="146">
        <f>'Tabella coef-Q'!Q51</f>
        <v>0.03</v>
      </c>
      <c r="AJ46" s="526" t="s">
        <v>208</v>
      </c>
      <c r="AK46" s="527"/>
      <c r="AL46" s="528"/>
      <c r="AM46" s="88"/>
    </row>
    <row r="47" spans="1:39" ht="45" customHeight="1" outlineLevel="1" x14ac:dyDescent="0.25">
      <c r="A47" s="90"/>
      <c r="B47" s="574"/>
      <c r="C47" s="565"/>
      <c r="D47" s="558"/>
      <c r="E47" s="561"/>
      <c r="F47" s="129" t="s">
        <v>376</v>
      </c>
      <c r="G47" s="128" t="s">
        <v>375</v>
      </c>
      <c r="H47" s="127"/>
      <c r="I47" s="169"/>
      <c r="J47" s="147">
        <f t="shared" si="10"/>
        <v>0</v>
      </c>
      <c r="K47" s="146">
        <f>'Tabella coef-Q'!I52</f>
        <v>7.0000000000000007E-2</v>
      </c>
      <c r="L47" s="122"/>
      <c r="M47" s="121">
        <f t="shared" si="11"/>
        <v>0</v>
      </c>
      <c r="N47" s="146">
        <f>'Tabella coef-Q'!J52</f>
        <v>7.0000000000000007E-2</v>
      </c>
      <c r="O47" s="122"/>
      <c r="P47" s="121">
        <f t="shared" si="12"/>
        <v>0</v>
      </c>
      <c r="Q47" s="146">
        <f>'Tabella coef-Q'!K52</f>
        <v>7.0000000000000007E-2</v>
      </c>
      <c r="R47" s="122"/>
      <c r="S47" s="121">
        <f t="shared" si="13"/>
        <v>0</v>
      </c>
      <c r="T47" s="146">
        <f>'Tabella coef-Q'!L52</f>
        <v>7.0000000000000007E-2</v>
      </c>
      <c r="U47" s="122"/>
      <c r="V47" s="121">
        <f t="shared" si="14"/>
        <v>0</v>
      </c>
      <c r="W47" s="146">
        <f>'Tabella coef-Q'!M52</f>
        <v>7.0000000000000007E-2</v>
      </c>
      <c r="X47" s="122"/>
      <c r="Y47" s="121">
        <f t="shared" si="15"/>
        <v>0</v>
      </c>
      <c r="Z47" s="146">
        <f>'Tabella coef-Q'!N52</f>
        <v>7.0000000000000007E-2</v>
      </c>
      <c r="AA47" s="122"/>
      <c r="AB47" s="121">
        <f t="shared" si="16"/>
        <v>0</v>
      </c>
      <c r="AC47" s="146">
        <f>'Tabella coef-Q'!O52</f>
        <v>7.0000000000000007E-2</v>
      </c>
      <c r="AD47" s="122"/>
      <c r="AE47" s="121">
        <f t="shared" si="17"/>
        <v>0</v>
      </c>
      <c r="AF47" s="146">
        <f>'Tabella coef-Q'!P52</f>
        <v>7.0000000000000007E-2</v>
      </c>
      <c r="AG47" s="122"/>
      <c r="AH47" s="121">
        <f t="shared" si="18"/>
        <v>0</v>
      </c>
      <c r="AI47" s="146">
        <f>'Tabella coef-Q'!Q52</f>
        <v>7.0000000000000007E-2</v>
      </c>
      <c r="AJ47" s="526" t="s">
        <v>208</v>
      </c>
      <c r="AK47" s="527"/>
      <c r="AL47" s="528"/>
      <c r="AM47" s="88"/>
    </row>
    <row r="48" spans="1:39" ht="24.95" customHeight="1" outlineLevel="1" x14ac:dyDescent="0.25">
      <c r="A48" s="90"/>
      <c r="B48" s="574"/>
      <c r="C48" s="565"/>
      <c r="D48" s="558"/>
      <c r="E48" s="561"/>
      <c r="F48" s="129" t="s">
        <v>374</v>
      </c>
      <c r="G48" s="128" t="s">
        <v>373</v>
      </c>
      <c r="H48" s="127" t="str">
        <f>+'Input PARCELLA'!C25</f>
        <v>X</v>
      </c>
      <c r="I48" s="169"/>
      <c r="J48" s="147">
        <f t="shared" si="10"/>
        <v>0.03</v>
      </c>
      <c r="K48" s="146">
        <f>'Tabella coef-Q'!I53</f>
        <v>0.03</v>
      </c>
      <c r="L48" s="122"/>
      <c r="M48" s="121">
        <f t="shared" si="11"/>
        <v>0.03</v>
      </c>
      <c r="N48" s="146">
        <f>'Tabella coef-Q'!J53</f>
        <v>0.03</v>
      </c>
      <c r="O48" s="122"/>
      <c r="P48" s="121">
        <f t="shared" si="12"/>
        <v>0.03</v>
      </c>
      <c r="Q48" s="146">
        <f>'Tabella coef-Q'!K53</f>
        <v>0.03</v>
      </c>
      <c r="R48" s="122"/>
      <c r="S48" s="121">
        <f t="shared" si="13"/>
        <v>0.03</v>
      </c>
      <c r="T48" s="146">
        <f>'Tabella coef-Q'!L53</f>
        <v>0.03</v>
      </c>
      <c r="U48" s="122"/>
      <c r="V48" s="121">
        <f t="shared" si="14"/>
        <v>0.03</v>
      </c>
      <c r="W48" s="146">
        <f>'Tabella coef-Q'!M53</f>
        <v>0.03</v>
      </c>
      <c r="X48" s="122"/>
      <c r="Y48" s="121">
        <f t="shared" si="15"/>
        <v>0.03</v>
      </c>
      <c r="Z48" s="146">
        <f>'Tabella coef-Q'!N53</f>
        <v>0.03</v>
      </c>
      <c r="AA48" s="122"/>
      <c r="AB48" s="121">
        <f t="shared" si="16"/>
        <v>0.03</v>
      </c>
      <c r="AC48" s="146">
        <f>'Tabella coef-Q'!O53</f>
        <v>0.03</v>
      </c>
      <c r="AD48" s="122"/>
      <c r="AE48" s="121">
        <f t="shared" si="17"/>
        <v>0.03</v>
      </c>
      <c r="AF48" s="146">
        <f>'Tabella coef-Q'!P53</f>
        <v>0.03</v>
      </c>
      <c r="AG48" s="122"/>
      <c r="AH48" s="121">
        <f t="shared" si="18"/>
        <v>0.03</v>
      </c>
      <c r="AI48" s="146">
        <f>'Tabella coef-Q'!Q53</f>
        <v>0.03</v>
      </c>
      <c r="AJ48" s="526" t="s">
        <v>208</v>
      </c>
      <c r="AK48" s="527"/>
      <c r="AL48" s="528"/>
      <c r="AM48" s="170"/>
    </row>
    <row r="49" spans="1:39" ht="24.95" customHeight="1" outlineLevel="1" x14ac:dyDescent="0.25">
      <c r="A49" s="90"/>
      <c r="B49" s="574"/>
      <c r="C49" s="565"/>
      <c r="D49" s="558"/>
      <c r="E49" s="561"/>
      <c r="F49" s="129" t="s">
        <v>372</v>
      </c>
      <c r="G49" s="128" t="s">
        <v>371</v>
      </c>
      <c r="H49" s="127"/>
      <c r="I49" s="169"/>
      <c r="J49" s="147">
        <f t="shared" si="10"/>
        <v>0</v>
      </c>
      <c r="K49" s="146">
        <f>'Tabella coef-Q'!I54</f>
        <v>1.4999999999999999E-2</v>
      </c>
      <c r="L49" s="122"/>
      <c r="M49" s="121">
        <f t="shared" si="11"/>
        <v>0</v>
      </c>
      <c r="N49" s="146">
        <f>'Tabella coef-Q'!J54</f>
        <v>1.4999999999999999E-2</v>
      </c>
      <c r="O49" s="122"/>
      <c r="P49" s="121">
        <f t="shared" si="12"/>
        <v>0</v>
      </c>
      <c r="Q49" s="146">
        <f>'Tabella coef-Q'!K54</f>
        <v>1.4999999999999999E-2</v>
      </c>
      <c r="R49" s="122"/>
      <c r="S49" s="121">
        <f t="shared" si="13"/>
        <v>0</v>
      </c>
      <c r="T49" s="146">
        <f>'Tabella coef-Q'!L54</f>
        <v>1.4999999999999999E-2</v>
      </c>
      <c r="U49" s="122"/>
      <c r="V49" s="121">
        <f t="shared" si="14"/>
        <v>0</v>
      </c>
      <c r="W49" s="146">
        <f>'Tabella coef-Q'!M54</f>
        <v>1.4999999999999999E-2</v>
      </c>
      <c r="X49" s="122"/>
      <c r="Y49" s="121">
        <f t="shared" si="15"/>
        <v>0</v>
      </c>
      <c r="Z49" s="146">
        <f>'Tabella coef-Q'!N54</f>
        <v>1.4999999999999999E-2</v>
      </c>
      <c r="AA49" s="122"/>
      <c r="AB49" s="121">
        <f t="shared" si="16"/>
        <v>0</v>
      </c>
      <c r="AC49" s="146">
        <f>'Tabella coef-Q'!O54</f>
        <v>1.4999999999999999E-2</v>
      </c>
      <c r="AD49" s="122"/>
      <c r="AE49" s="121">
        <f t="shared" si="17"/>
        <v>0</v>
      </c>
      <c r="AF49" s="146">
        <f>'Tabella coef-Q'!P54</f>
        <v>1.4999999999999999E-2</v>
      </c>
      <c r="AG49" s="122"/>
      <c r="AH49" s="121">
        <f t="shared" si="18"/>
        <v>0</v>
      </c>
      <c r="AI49" s="146">
        <f>'Tabella coef-Q'!Q54</f>
        <v>1.4999999999999999E-2</v>
      </c>
      <c r="AJ49" s="526" t="s">
        <v>208</v>
      </c>
      <c r="AK49" s="527"/>
      <c r="AL49" s="528"/>
      <c r="AM49" s="171"/>
    </row>
    <row r="50" spans="1:39" ht="24.95" customHeight="1" outlineLevel="1" x14ac:dyDescent="0.25">
      <c r="A50" s="90"/>
      <c r="B50" s="574"/>
      <c r="C50" s="565"/>
      <c r="D50" s="558"/>
      <c r="E50" s="561"/>
      <c r="F50" s="129" t="s">
        <v>370</v>
      </c>
      <c r="G50" s="128" t="s">
        <v>369</v>
      </c>
      <c r="H50" s="127" t="str">
        <f>+'Input PARCELLA'!C26</f>
        <v>?</v>
      </c>
      <c r="I50" s="169"/>
      <c r="J50" s="147">
        <f t="shared" si="10"/>
        <v>0</v>
      </c>
      <c r="K50" s="146">
        <f>'Tabella coef-Q'!I55</f>
        <v>1.4999999999999999E-2</v>
      </c>
      <c r="L50" s="122"/>
      <c r="M50" s="121">
        <f t="shared" si="11"/>
        <v>0</v>
      </c>
      <c r="N50" s="146">
        <f>'Tabella coef-Q'!J55</f>
        <v>1.4999999999999999E-2</v>
      </c>
      <c r="O50" s="122"/>
      <c r="P50" s="121">
        <f t="shared" si="12"/>
        <v>0</v>
      </c>
      <c r="Q50" s="146">
        <f>'Tabella coef-Q'!K55</f>
        <v>1.4999999999999999E-2</v>
      </c>
      <c r="R50" s="122"/>
      <c r="S50" s="121">
        <f t="shared" si="13"/>
        <v>0</v>
      </c>
      <c r="T50" s="146">
        <f>'Tabella coef-Q'!L55</f>
        <v>1.4999999999999999E-2</v>
      </c>
      <c r="U50" s="122"/>
      <c r="V50" s="121">
        <f t="shared" si="14"/>
        <v>0</v>
      </c>
      <c r="W50" s="146">
        <f>'Tabella coef-Q'!M55</f>
        <v>1.4999999999999999E-2</v>
      </c>
      <c r="X50" s="122"/>
      <c r="Y50" s="121">
        <f t="shared" si="15"/>
        <v>0</v>
      </c>
      <c r="Z50" s="146">
        <f>'Tabella coef-Q'!N55</f>
        <v>1.4999999999999999E-2</v>
      </c>
      <c r="AA50" s="122"/>
      <c r="AB50" s="121">
        <f t="shared" si="16"/>
        <v>0</v>
      </c>
      <c r="AC50" s="146">
        <f>'Tabella coef-Q'!O55</f>
        <v>1.4999999999999999E-2</v>
      </c>
      <c r="AD50" s="122"/>
      <c r="AE50" s="121">
        <f t="shared" si="17"/>
        <v>0</v>
      </c>
      <c r="AF50" s="146">
        <f>'Tabella coef-Q'!P55</f>
        <v>1.4999999999999999E-2</v>
      </c>
      <c r="AG50" s="122"/>
      <c r="AH50" s="121">
        <f t="shared" si="18"/>
        <v>0</v>
      </c>
      <c r="AI50" s="146">
        <f>'Tabella coef-Q'!Q55</f>
        <v>1.4999999999999999E-2</v>
      </c>
      <c r="AJ50" s="526" t="s">
        <v>208</v>
      </c>
      <c r="AK50" s="527"/>
      <c r="AL50" s="528"/>
      <c r="AM50" s="171"/>
    </row>
    <row r="51" spans="1:39" ht="24.95" customHeight="1" outlineLevel="1" x14ac:dyDescent="0.25">
      <c r="A51" s="90"/>
      <c r="B51" s="574"/>
      <c r="C51" s="565"/>
      <c r="D51" s="558"/>
      <c r="E51" s="561"/>
      <c r="F51" s="129" t="s">
        <v>368</v>
      </c>
      <c r="G51" s="128" t="s">
        <v>328</v>
      </c>
      <c r="H51" s="127" t="str">
        <f>+'Input PARCELLA'!C27</f>
        <v>x</v>
      </c>
      <c r="I51" s="169"/>
      <c r="J51" s="147">
        <f t="shared" si="10"/>
        <v>1.4999999999999999E-2</v>
      </c>
      <c r="K51" s="146">
        <f>'Tabella coef-Q'!I56</f>
        <v>1.4999999999999999E-2</v>
      </c>
      <c r="L51" s="122"/>
      <c r="M51" s="121">
        <f t="shared" si="11"/>
        <v>1.4999999999999999E-2</v>
      </c>
      <c r="N51" s="146">
        <f>'Tabella coef-Q'!J56</f>
        <v>1.4999999999999999E-2</v>
      </c>
      <c r="O51" s="122"/>
      <c r="P51" s="121">
        <f t="shared" si="12"/>
        <v>1.4999999999999999E-2</v>
      </c>
      <c r="Q51" s="146">
        <f>'Tabella coef-Q'!K56</f>
        <v>1.4999999999999999E-2</v>
      </c>
      <c r="R51" s="122"/>
      <c r="S51" s="121">
        <f t="shared" si="13"/>
        <v>1.4999999999999999E-2</v>
      </c>
      <c r="T51" s="146">
        <f>'Tabella coef-Q'!L56</f>
        <v>1.4999999999999999E-2</v>
      </c>
      <c r="U51" s="122"/>
      <c r="V51" s="121">
        <f t="shared" si="14"/>
        <v>1.4999999999999999E-2</v>
      </c>
      <c r="W51" s="146">
        <f>'Tabella coef-Q'!M56</f>
        <v>1.4999999999999999E-2</v>
      </c>
      <c r="X51" s="122"/>
      <c r="Y51" s="121">
        <f t="shared" si="15"/>
        <v>1.4999999999999999E-2</v>
      </c>
      <c r="Z51" s="146">
        <f>'Tabella coef-Q'!N56</f>
        <v>1.4999999999999999E-2</v>
      </c>
      <c r="AA51" s="122"/>
      <c r="AB51" s="121">
        <f t="shared" si="16"/>
        <v>1.4999999999999999E-2</v>
      </c>
      <c r="AC51" s="146">
        <f>'Tabella coef-Q'!O56</f>
        <v>1.4999999999999999E-2</v>
      </c>
      <c r="AD51" s="122"/>
      <c r="AE51" s="121">
        <f t="shared" si="17"/>
        <v>1.4999999999999999E-2</v>
      </c>
      <c r="AF51" s="146">
        <f>'Tabella coef-Q'!P56</f>
        <v>1.4999999999999999E-2</v>
      </c>
      <c r="AG51" s="122"/>
      <c r="AH51" s="121">
        <f t="shared" si="18"/>
        <v>1.4999999999999999E-2</v>
      </c>
      <c r="AI51" s="146">
        <f>'Tabella coef-Q'!Q56</f>
        <v>1.4999999999999999E-2</v>
      </c>
      <c r="AJ51" s="526" t="s">
        <v>208</v>
      </c>
      <c r="AK51" s="527"/>
      <c r="AL51" s="528"/>
      <c r="AM51" s="170"/>
    </row>
    <row r="52" spans="1:39" ht="24.95" customHeight="1" outlineLevel="1" x14ac:dyDescent="0.25">
      <c r="A52" s="90"/>
      <c r="B52" s="574"/>
      <c r="C52" s="565"/>
      <c r="D52" s="558"/>
      <c r="E52" s="561"/>
      <c r="F52" s="129" t="s">
        <v>367</v>
      </c>
      <c r="G52" s="128" t="s">
        <v>366</v>
      </c>
      <c r="H52" s="127" t="str">
        <f>+'Input PARCELLA'!C28</f>
        <v>?</v>
      </c>
      <c r="I52" s="169"/>
      <c r="J52" s="147">
        <f t="shared" si="10"/>
        <v>0</v>
      </c>
      <c r="K52" s="146">
        <f>'Tabella coef-Q'!I57</f>
        <v>1.4999999999999999E-2</v>
      </c>
      <c r="L52" s="122"/>
      <c r="M52" s="121">
        <f t="shared" si="11"/>
        <v>0</v>
      </c>
      <c r="N52" s="146">
        <f>'Tabella coef-Q'!J57</f>
        <v>1.4999999999999999E-2</v>
      </c>
      <c r="O52" s="122"/>
      <c r="P52" s="121">
        <f t="shared" si="12"/>
        <v>0</v>
      </c>
      <c r="Q52" s="146">
        <f>'Tabella coef-Q'!K57</f>
        <v>1.4999999999999999E-2</v>
      </c>
      <c r="R52" s="122"/>
      <c r="S52" s="121">
        <f t="shared" si="13"/>
        <v>0</v>
      </c>
      <c r="T52" s="146">
        <f>'Tabella coef-Q'!L57</f>
        <v>1.4999999999999999E-2</v>
      </c>
      <c r="U52" s="122"/>
      <c r="V52" s="121">
        <f t="shared" si="14"/>
        <v>0</v>
      </c>
      <c r="W52" s="146">
        <f>'Tabella coef-Q'!M57</f>
        <v>1.4999999999999999E-2</v>
      </c>
      <c r="X52" s="122"/>
      <c r="Y52" s="121">
        <f t="shared" si="15"/>
        <v>0</v>
      </c>
      <c r="Z52" s="146">
        <f>'Tabella coef-Q'!N57</f>
        <v>1.4999999999999999E-2</v>
      </c>
      <c r="AA52" s="122"/>
      <c r="AB52" s="121">
        <f t="shared" si="16"/>
        <v>0</v>
      </c>
      <c r="AC52" s="146">
        <f>'Tabella coef-Q'!O57</f>
        <v>1.4999999999999999E-2</v>
      </c>
      <c r="AD52" s="122"/>
      <c r="AE52" s="121">
        <f t="shared" si="17"/>
        <v>0</v>
      </c>
      <c r="AF52" s="146">
        <f>'Tabella coef-Q'!P57</f>
        <v>1.4999999999999999E-2</v>
      </c>
      <c r="AG52" s="122"/>
      <c r="AH52" s="121">
        <f t="shared" si="18"/>
        <v>0</v>
      </c>
      <c r="AI52" s="146">
        <f>'Tabella coef-Q'!Q57</f>
        <v>1.4999999999999999E-2</v>
      </c>
      <c r="AJ52" s="526" t="s">
        <v>208</v>
      </c>
      <c r="AK52" s="527"/>
      <c r="AL52" s="528"/>
      <c r="AM52" s="171"/>
    </row>
    <row r="53" spans="1:39" ht="24.75" customHeight="1" outlineLevel="1" x14ac:dyDescent="0.25">
      <c r="A53" s="90"/>
      <c r="B53" s="574"/>
      <c r="C53" s="565"/>
      <c r="D53" s="558"/>
      <c r="E53" s="561"/>
      <c r="F53" s="129" t="s">
        <v>365</v>
      </c>
      <c r="G53" s="128" t="s">
        <v>364</v>
      </c>
      <c r="H53" s="127" t="str">
        <f>+'Input PARCELLA'!C29</f>
        <v>x</v>
      </c>
      <c r="I53" s="169"/>
      <c r="J53" s="147">
        <f t="shared" si="10"/>
        <v>0.05</v>
      </c>
      <c r="K53" s="146">
        <f>'Tabella coef-Q'!I58</f>
        <v>0.05</v>
      </c>
      <c r="L53" s="122"/>
      <c r="M53" s="121">
        <f t="shared" si="11"/>
        <v>0.05</v>
      </c>
      <c r="N53" s="146">
        <f>'Tabella coef-Q'!J58</f>
        <v>0.05</v>
      </c>
      <c r="O53" s="122"/>
      <c r="P53" s="121">
        <f t="shared" si="12"/>
        <v>0.05</v>
      </c>
      <c r="Q53" s="146">
        <f>'Tabella coef-Q'!K58</f>
        <v>0.05</v>
      </c>
      <c r="R53" s="122"/>
      <c r="S53" s="121">
        <f t="shared" si="13"/>
        <v>0.05</v>
      </c>
      <c r="T53" s="146">
        <f>'Tabella coef-Q'!L58</f>
        <v>0.05</v>
      </c>
      <c r="U53" s="122"/>
      <c r="V53" s="121">
        <f t="shared" si="14"/>
        <v>0.05</v>
      </c>
      <c r="W53" s="146">
        <f>'Tabella coef-Q'!M58</f>
        <v>0.05</v>
      </c>
      <c r="X53" s="122"/>
      <c r="Y53" s="121">
        <f t="shared" si="15"/>
        <v>0.05</v>
      </c>
      <c r="Z53" s="146">
        <f>'Tabella coef-Q'!N58</f>
        <v>0.05</v>
      </c>
      <c r="AA53" s="122"/>
      <c r="AB53" s="121">
        <f t="shared" si="16"/>
        <v>0.05</v>
      </c>
      <c r="AC53" s="146">
        <f>'Tabella coef-Q'!O58</f>
        <v>0.05</v>
      </c>
      <c r="AD53" s="122"/>
      <c r="AE53" s="121">
        <f t="shared" si="17"/>
        <v>0.05</v>
      </c>
      <c r="AF53" s="146">
        <f>'Tabella coef-Q'!P58</f>
        <v>0.05</v>
      </c>
      <c r="AG53" s="122"/>
      <c r="AH53" s="121">
        <f t="shared" si="18"/>
        <v>0.05</v>
      </c>
      <c r="AI53" s="146">
        <f>'Tabella coef-Q'!Q58</f>
        <v>0.05</v>
      </c>
      <c r="AJ53" s="526" t="s">
        <v>208</v>
      </c>
      <c r="AK53" s="527"/>
      <c r="AL53" s="528"/>
      <c r="AM53" s="171"/>
    </row>
    <row r="54" spans="1:39" ht="45" customHeight="1" outlineLevel="1" x14ac:dyDescent="0.25">
      <c r="A54" s="90"/>
      <c r="B54" s="574"/>
      <c r="C54" s="565"/>
      <c r="D54" s="558"/>
      <c r="E54" s="561"/>
      <c r="F54" s="129" t="s">
        <v>363</v>
      </c>
      <c r="G54" s="128" t="s">
        <v>362</v>
      </c>
      <c r="H54" s="127"/>
      <c r="I54" s="169"/>
      <c r="J54" s="147">
        <f t="shared" si="10"/>
        <v>0</v>
      </c>
      <c r="K54" s="146">
        <f>'Tabella coef-Q'!I59</f>
        <v>0.02</v>
      </c>
      <c r="L54" s="122"/>
      <c r="M54" s="121">
        <f t="shared" si="11"/>
        <v>0</v>
      </c>
      <c r="N54" s="146">
        <f>'Tabella coef-Q'!J59</f>
        <v>0.02</v>
      </c>
      <c r="O54" s="122"/>
      <c r="P54" s="121">
        <f t="shared" si="12"/>
        <v>0</v>
      </c>
      <c r="Q54" s="146">
        <f>'Tabella coef-Q'!K59</f>
        <v>0.02</v>
      </c>
      <c r="R54" s="122"/>
      <c r="S54" s="121">
        <f t="shared" si="13"/>
        <v>0</v>
      </c>
      <c r="T54" s="146">
        <f>'Tabella coef-Q'!L59</f>
        <v>0.02</v>
      </c>
      <c r="U54" s="122"/>
      <c r="V54" s="121">
        <f t="shared" si="14"/>
        <v>0</v>
      </c>
      <c r="W54" s="146">
        <f>'Tabella coef-Q'!M59</f>
        <v>0.02</v>
      </c>
      <c r="X54" s="122"/>
      <c r="Y54" s="121">
        <f t="shared" si="15"/>
        <v>0</v>
      </c>
      <c r="Z54" s="146">
        <f>'Tabella coef-Q'!N59</f>
        <v>0.02</v>
      </c>
      <c r="AA54" s="122"/>
      <c r="AB54" s="121">
        <f t="shared" si="16"/>
        <v>0</v>
      </c>
      <c r="AC54" s="146">
        <f>'Tabella coef-Q'!O59</f>
        <v>0.02</v>
      </c>
      <c r="AD54" s="122"/>
      <c r="AE54" s="121">
        <f t="shared" si="17"/>
        <v>0</v>
      </c>
      <c r="AF54" s="146">
        <f>'Tabella coef-Q'!P59</f>
        <v>0.02</v>
      </c>
      <c r="AG54" s="122"/>
      <c r="AH54" s="121">
        <f t="shared" si="18"/>
        <v>0</v>
      </c>
      <c r="AI54" s="146">
        <f>'Tabella coef-Q'!Q59</f>
        <v>0.02</v>
      </c>
      <c r="AJ54" s="526" t="s">
        <v>208</v>
      </c>
      <c r="AK54" s="527"/>
      <c r="AL54" s="528"/>
      <c r="AM54" s="170"/>
    </row>
    <row r="55" spans="1:39" ht="35.1" customHeight="1" outlineLevel="1" x14ac:dyDescent="0.25">
      <c r="A55" s="90"/>
      <c r="B55" s="574"/>
      <c r="C55" s="565"/>
      <c r="D55" s="558"/>
      <c r="E55" s="561"/>
      <c r="F55" s="129" t="s">
        <v>361</v>
      </c>
      <c r="G55" s="128" t="s">
        <v>360</v>
      </c>
      <c r="H55" s="127"/>
      <c r="I55" s="169"/>
      <c r="J55" s="147">
        <f t="shared" si="10"/>
        <v>0</v>
      </c>
      <c r="K55" s="146">
        <f>'Tabella coef-Q'!I60</f>
        <v>0.03</v>
      </c>
      <c r="L55" s="122"/>
      <c r="M55" s="121">
        <f t="shared" si="11"/>
        <v>0</v>
      </c>
      <c r="N55" s="146">
        <f>'Tabella coef-Q'!J60</f>
        <v>0.03</v>
      </c>
      <c r="O55" s="122"/>
      <c r="P55" s="121">
        <f t="shared" si="12"/>
        <v>0</v>
      </c>
      <c r="Q55" s="146">
        <f>'Tabella coef-Q'!K60</f>
        <v>0.01</v>
      </c>
      <c r="R55" s="122"/>
      <c r="S55" s="121">
        <f t="shared" si="13"/>
        <v>0</v>
      </c>
      <c r="T55" s="146">
        <f>'Tabella coef-Q'!L60</f>
        <v>0.01</v>
      </c>
      <c r="U55" s="122"/>
      <c r="V55" s="121">
        <f t="shared" si="14"/>
        <v>0</v>
      </c>
      <c r="W55" s="146">
        <f>'Tabella coef-Q'!M60</f>
        <v>0.03</v>
      </c>
      <c r="X55" s="122"/>
      <c r="Y55" s="121">
        <f t="shared" si="15"/>
        <v>0</v>
      </c>
      <c r="Z55" s="146">
        <f>'Tabella coef-Q'!N60</f>
        <v>0.01</v>
      </c>
      <c r="AA55" s="583" t="s">
        <v>208</v>
      </c>
      <c r="AB55" s="584"/>
      <c r="AC55" s="584"/>
      <c r="AD55" s="122"/>
      <c r="AE55" s="121">
        <f t="shared" si="17"/>
        <v>0</v>
      </c>
      <c r="AF55" s="146">
        <f>'Tabella coef-Q'!P60</f>
        <v>0.03</v>
      </c>
      <c r="AG55" s="122"/>
      <c r="AH55" s="121">
        <f t="shared" si="18"/>
        <v>0</v>
      </c>
      <c r="AI55" s="146">
        <f>'Tabella coef-Q'!Q60</f>
        <v>0.03</v>
      </c>
      <c r="AJ55" s="526" t="s">
        <v>208</v>
      </c>
      <c r="AK55" s="527"/>
      <c r="AL55" s="528"/>
      <c r="AM55" s="170"/>
    </row>
    <row r="56" spans="1:39" ht="35.1" customHeight="1" outlineLevel="1" x14ac:dyDescent="0.25">
      <c r="A56" s="90"/>
      <c r="B56" s="574"/>
      <c r="C56" s="565"/>
      <c r="D56" s="558"/>
      <c r="E56" s="561"/>
      <c r="F56" s="129" t="s">
        <v>359</v>
      </c>
      <c r="G56" s="128" t="s">
        <v>358</v>
      </c>
      <c r="H56" s="127" t="str">
        <f>+'Input PARCELLA'!C30</f>
        <v>x</v>
      </c>
      <c r="I56" s="169"/>
      <c r="J56" s="147">
        <f t="shared" si="10"/>
        <v>0.03</v>
      </c>
      <c r="K56" s="146">
        <f>'Tabella coef-Q'!I61</f>
        <v>0.03</v>
      </c>
      <c r="L56" s="122"/>
      <c r="M56" s="121">
        <f t="shared" si="11"/>
        <v>0.03</v>
      </c>
      <c r="N56" s="146">
        <f>'Tabella coef-Q'!J61</f>
        <v>0.03</v>
      </c>
      <c r="O56" s="122"/>
      <c r="P56" s="121">
        <f t="shared" si="12"/>
        <v>0.03</v>
      </c>
      <c r="Q56" s="146">
        <f>'Tabella coef-Q'!K61</f>
        <v>0.03</v>
      </c>
      <c r="R56" s="122"/>
      <c r="S56" s="121">
        <f t="shared" si="13"/>
        <v>0.03</v>
      </c>
      <c r="T56" s="146">
        <f>'Tabella coef-Q'!L61</f>
        <v>0.03</v>
      </c>
      <c r="U56" s="582" t="s">
        <v>208</v>
      </c>
      <c r="V56" s="527"/>
      <c r="W56" s="527"/>
      <c r="X56" s="585" t="s">
        <v>208</v>
      </c>
      <c r="Y56" s="527"/>
      <c r="Z56" s="527"/>
      <c r="AA56" s="585" t="s">
        <v>208</v>
      </c>
      <c r="AB56" s="527"/>
      <c r="AC56" s="527"/>
      <c r="AD56" s="585" t="s">
        <v>208</v>
      </c>
      <c r="AE56" s="527"/>
      <c r="AF56" s="527"/>
      <c r="AG56" s="585" t="s">
        <v>208</v>
      </c>
      <c r="AH56" s="527"/>
      <c r="AI56" s="598"/>
      <c r="AJ56" s="526" t="s">
        <v>208</v>
      </c>
      <c r="AK56" s="527"/>
      <c r="AL56" s="528"/>
      <c r="AM56" s="171"/>
    </row>
    <row r="57" spans="1:39" ht="24.95" customHeight="1" outlineLevel="1" x14ac:dyDescent="0.25">
      <c r="A57" s="90"/>
      <c r="B57" s="574"/>
      <c r="C57" s="565"/>
      <c r="D57" s="558"/>
      <c r="E57" s="561"/>
      <c r="F57" s="129" t="s">
        <v>357</v>
      </c>
      <c r="G57" s="128" t="s">
        <v>356</v>
      </c>
      <c r="H57" s="127" t="str">
        <f>+'Input PARCELLA'!C31</f>
        <v>?</v>
      </c>
      <c r="I57" s="169"/>
      <c r="J57" s="147">
        <f t="shared" si="10"/>
        <v>0</v>
      </c>
      <c r="K57" s="146">
        <f>'Tabella coef-Q'!I62</f>
        <v>5.0000000000000001E-3</v>
      </c>
      <c r="L57" s="122"/>
      <c r="M57" s="121">
        <f t="shared" si="11"/>
        <v>0</v>
      </c>
      <c r="N57" s="146">
        <f>'Tabella coef-Q'!J62</f>
        <v>5.0000000000000001E-3</v>
      </c>
      <c r="O57" s="122"/>
      <c r="P57" s="121">
        <f t="shared" si="12"/>
        <v>0</v>
      </c>
      <c r="Q57" s="146">
        <f>'Tabella coef-Q'!K62</f>
        <v>5.0000000000000001E-3</v>
      </c>
      <c r="R57" s="122"/>
      <c r="S57" s="121">
        <f t="shared" si="13"/>
        <v>0</v>
      </c>
      <c r="T57" s="146">
        <f>'Tabella coef-Q'!L62</f>
        <v>5.0000000000000001E-3</v>
      </c>
      <c r="U57" s="582" t="s">
        <v>208</v>
      </c>
      <c r="V57" s="527"/>
      <c r="W57" s="527"/>
      <c r="X57" s="585" t="s">
        <v>208</v>
      </c>
      <c r="Y57" s="527"/>
      <c r="Z57" s="527"/>
      <c r="AA57" s="585" t="s">
        <v>208</v>
      </c>
      <c r="AB57" s="527"/>
      <c r="AC57" s="527"/>
      <c r="AD57" s="585" t="s">
        <v>208</v>
      </c>
      <c r="AE57" s="527"/>
      <c r="AF57" s="527"/>
      <c r="AG57" s="585" t="s">
        <v>208</v>
      </c>
      <c r="AH57" s="527"/>
      <c r="AI57" s="598"/>
      <c r="AJ57" s="526" t="s">
        <v>208</v>
      </c>
      <c r="AK57" s="527"/>
      <c r="AL57" s="528"/>
      <c r="AM57" s="171"/>
    </row>
    <row r="58" spans="1:39" ht="21" outlineLevel="1" x14ac:dyDescent="0.25">
      <c r="A58" s="90"/>
      <c r="B58" s="574"/>
      <c r="C58" s="565"/>
      <c r="D58" s="558"/>
      <c r="E58" s="561"/>
      <c r="F58" s="129" t="s">
        <v>355</v>
      </c>
      <c r="G58" s="128" t="s">
        <v>354</v>
      </c>
      <c r="H58" s="127" t="str">
        <f>+'Input PARCELLA'!C32</f>
        <v>x</v>
      </c>
      <c r="I58" s="169"/>
      <c r="J58" s="147">
        <f t="shared" si="10"/>
        <v>0.01</v>
      </c>
      <c r="K58" s="146">
        <f>'Tabella coef-Q'!I63</f>
        <v>0.01</v>
      </c>
      <c r="L58" s="122"/>
      <c r="M58" s="121">
        <f t="shared" si="11"/>
        <v>0.01</v>
      </c>
      <c r="N58" s="146">
        <f>'Tabella coef-Q'!J63</f>
        <v>0.01</v>
      </c>
      <c r="O58" s="122"/>
      <c r="P58" s="121">
        <f t="shared" si="12"/>
        <v>0.01</v>
      </c>
      <c r="Q58" s="146">
        <f>'Tabella coef-Q'!K63</f>
        <v>0.01</v>
      </c>
      <c r="R58" s="122"/>
      <c r="S58" s="121">
        <f t="shared" si="13"/>
        <v>0.01</v>
      </c>
      <c r="T58" s="146">
        <f>'Tabella coef-Q'!L63</f>
        <v>0.01</v>
      </c>
      <c r="U58" s="148"/>
      <c r="V58" s="147">
        <f>IF($H58="X",W58,IF(U58="X",W58,0))</f>
        <v>0.01</v>
      </c>
      <c r="W58" s="146">
        <f>'Tabella coef-Q'!M63</f>
        <v>0.01</v>
      </c>
      <c r="X58" s="148"/>
      <c r="Y58" s="147">
        <f>IF($H58="X",Z58,IF(X58="X",Z58,0))</f>
        <v>0.01</v>
      </c>
      <c r="Z58" s="146">
        <f>'Tabella coef-Q'!N63</f>
        <v>0.01</v>
      </c>
      <c r="AA58" s="148"/>
      <c r="AB58" s="147">
        <f>IF($H58="X",AC58,IF(AA58="X",AC58,0))</f>
        <v>0.01</v>
      </c>
      <c r="AC58" s="146">
        <f>'Tabella coef-Q'!O63</f>
        <v>0.01</v>
      </c>
      <c r="AD58" s="148"/>
      <c r="AE58" s="147">
        <f>IF($H58="X",AF58,IF(AD58="X",AF58,0))</f>
        <v>0.01</v>
      </c>
      <c r="AF58" s="146">
        <f>'Tabella coef-Q'!P63</f>
        <v>0.01</v>
      </c>
      <c r="AG58" s="148"/>
      <c r="AH58" s="147">
        <f>IF($H58="X",AI58,IF(AG58="X",AI58,0))</f>
        <v>0.01</v>
      </c>
      <c r="AI58" s="146">
        <f>'Tabella coef-Q'!Q63</f>
        <v>0.01</v>
      </c>
      <c r="AJ58" s="526" t="s">
        <v>208</v>
      </c>
      <c r="AK58" s="527"/>
      <c r="AL58" s="528"/>
      <c r="AM58" s="170"/>
    </row>
    <row r="59" spans="1:39" ht="24.95" customHeight="1" outlineLevel="1" x14ac:dyDescent="0.25">
      <c r="A59" s="90"/>
      <c r="B59" s="574"/>
      <c r="C59" s="565"/>
      <c r="D59" s="558"/>
      <c r="E59" s="561"/>
      <c r="F59" s="129" t="s">
        <v>353</v>
      </c>
      <c r="G59" s="128" t="s">
        <v>352</v>
      </c>
      <c r="H59" s="127"/>
      <c r="I59" s="169"/>
      <c r="J59" s="147">
        <f t="shared" si="10"/>
        <v>0</v>
      </c>
      <c r="K59" s="146">
        <f>'Tabella coef-Q'!I64</f>
        <v>0.06</v>
      </c>
      <c r="L59" s="122"/>
      <c r="M59" s="121">
        <f t="shared" si="11"/>
        <v>0</v>
      </c>
      <c r="N59" s="146">
        <f>'Tabella coef-Q'!J64</f>
        <v>0.06</v>
      </c>
      <c r="O59" s="122"/>
      <c r="P59" s="121">
        <f t="shared" si="12"/>
        <v>0</v>
      </c>
      <c r="Q59" s="146">
        <f>'Tabella coef-Q'!K64</f>
        <v>0.06</v>
      </c>
      <c r="R59" s="122"/>
      <c r="S59" s="121">
        <f t="shared" si="13"/>
        <v>0</v>
      </c>
      <c r="T59" s="146">
        <f>'Tabella coef-Q'!L64</f>
        <v>0.06</v>
      </c>
      <c r="U59" s="122"/>
      <c r="V59" s="121">
        <f>IF($H59="X",W59,IF(U59="X",W59,0))</f>
        <v>0</v>
      </c>
      <c r="W59" s="146">
        <f>'Tabella coef-Q'!M64</f>
        <v>0.06</v>
      </c>
      <c r="X59" s="122"/>
      <c r="Y59" s="121">
        <f>IF($H59="X",Z59,IF(X59="X",Z59,0))</f>
        <v>0</v>
      </c>
      <c r="Z59" s="146">
        <f>'Tabella coef-Q'!N64</f>
        <v>0.06</v>
      </c>
      <c r="AA59" s="122"/>
      <c r="AB59" s="121">
        <f>IF($H59="X",AC59,IF(AA59="X",AC59,0))</f>
        <v>0</v>
      </c>
      <c r="AC59" s="146">
        <f>'Tabella coef-Q'!O64</f>
        <v>0.06</v>
      </c>
      <c r="AD59" s="122"/>
      <c r="AE59" s="121">
        <f>IF($H59="X",AF59,IF(AD59="X",AF59,0))</f>
        <v>0</v>
      </c>
      <c r="AF59" s="146">
        <f>'Tabella coef-Q'!P64</f>
        <v>0.06</v>
      </c>
      <c r="AG59" s="122"/>
      <c r="AH59" s="121">
        <f>IF($H59="X",AI59,IF(AG59="X",AI59,0))</f>
        <v>0</v>
      </c>
      <c r="AI59" s="146">
        <f>'Tabella coef-Q'!Q64</f>
        <v>0.06</v>
      </c>
      <c r="AJ59" s="526" t="s">
        <v>208</v>
      </c>
      <c r="AK59" s="527"/>
      <c r="AL59" s="528"/>
      <c r="AM59" s="88"/>
    </row>
    <row r="60" spans="1:39" ht="24.95" customHeight="1" outlineLevel="1" x14ac:dyDescent="0.25">
      <c r="A60" s="90"/>
      <c r="B60" s="574"/>
      <c r="C60" s="565"/>
      <c r="D60" s="558"/>
      <c r="E60" s="561"/>
      <c r="F60" s="129" t="s">
        <v>351</v>
      </c>
      <c r="G60" s="128" t="s">
        <v>350</v>
      </c>
      <c r="H60" s="127"/>
      <c r="I60" s="169"/>
      <c r="J60" s="147">
        <f t="shared" si="10"/>
        <v>0</v>
      </c>
      <c r="K60" s="146">
        <f>'Tabella coef-Q'!I65</f>
        <v>0.01</v>
      </c>
      <c r="L60" s="122"/>
      <c r="M60" s="121">
        <f t="shared" si="11"/>
        <v>0</v>
      </c>
      <c r="N60" s="146">
        <f>'Tabella coef-Q'!J65</f>
        <v>0.01</v>
      </c>
      <c r="O60" s="122"/>
      <c r="P60" s="121">
        <f t="shared" si="12"/>
        <v>0</v>
      </c>
      <c r="Q60" s="146">
        <f>'Tabella coef-Q'!K65</f>
        <v>0.01</v>
      </c>
      <c r="R60" s="122"/>
      <c r="S60" s="121">
        <f t="shared" si="13"/>
        <v>0</v>
      </c>
      <c r="T60" s="146">
        <f>'Tabella coef-Q'!L65</f>
        <v>0.01</v>
      </c>
      <c r="U60" s="122"/>
      <c r="V60" s="121">
        <f>IF($H60="X",W60,IF(U60="X",W60,0))</f>
        <v>0</v>
      </c>
      <c r="W60" s="146">
        <f>'Tabella coef-Q'!M65</f>
        <v>0.01</v>
      </c>
      <c r="X60" s="122"/>
      <c r="Y60" s="121">
        <f>IF($H60="X",Z60,IF(X60="X",Z60,0))</f>
        <v>0</v>
      </c>
      <c r="Z60" s="146">
        <f>'Tabella coef-Q'!N65</f>
        <v>0.01</v>
      </c>
      <c r="AA60" s="122"/>
      <c r="AB60" s="121">
        <f>IF($H60="X",AC60,IF(AA60="X",AC60,0))</f>
        <v>0</v>
      </c>
      <c r="AC60" s="146">
        <f>'Tabella coef-Q'!O65</f>
        <v>0.01</v>
      </c>
      <c r="AD60" s="122"/>
      <c r="AE60" s="121">
        <f>IF($H60="X",AF60,IF(AD60="X",AF60,0))</f>
        <v>0</v>
      </c>
      <c r="AF60" s="146">
        <f>'Tabella coef-Q'!P65</f>
        <v>0.01</v>
      </c>
      <c r="AG60" s="122"/>
      <c r="AH60" s="121">
        <f>IF($H60="X",AI60,IF(AG60="X",AI60,0))</f>
        <v>0</v>
      </c>
      <c r="AI60" s="146">
        <f>'Tabella coef-Q'!Q65</f>
        <v>0.01</v>
      </c>
      <c r="AJ60" s="526" t="s">
        <v>208</v>
      </c>
      <c r="AK60" s="527"/>
      <c r="AL60" s="528"/>
      <c r="AM60" s="88"/>
    </row>
    <row r="61" spans="1:39" ht="24.95" customHeight="1" outlineLevel="1" thickBot="1" x14ac:dyDescent="0.3">
      <c r="A61" s="90"/>
      <c r="B61" s="586"/>
      <c r="C61" s="587"/>
      <c r="D61" s="559"/>
      <c r="E61" s="562"/>
      <c r="F61" s="126" t="s">
        <v>349</v>
      </c>
      <c r="G61" s="125" t="s">
        <v>348</v>
      </c>
      <c r="H61" s="124"/>
      <c r="I61" s="169"/>
      <c r="J61" s="147">
        <f t="shared" si="10"/>
        <v>0</v>
      </c>
      <c r="K61" s="146">
        <f>'Tabella coef-Q'!I66</f>
        <v>0.06</v>
      </c>
      <c r="L61" s="122"/>
      <c r="M61" s="121">
        <f t="shared" si="11"/>
        <v>0</v>
      </c>
      <c r="N61" s="146">
        <f>'Tabella coef-Q'!J66</f>
        <v>0.06</v>
      </c>
      <c r="O61" s="122"/>
      <c r="P61" s="121">
        <f t="shared" si="12"/>
        <v>0</v>
      </c>
      <c r="Q61" s="146">
        <f>'Tabella coef-Q'!K66</f>
        <v>0.06</v>
      </c>
      <c r="R61" s="122"/>
      <c r="S61" s="121">
        <f t="shared" si="13"/>
        <v>0</v>
      </c>
      <c r="T61" s="146">
        <f>'Tabella coef-Q'!L66</f>
        <v>0.06</v>
      </c>
      <c r="U61" s="122"/>
      <c r="V61" s="121">
        <f>IF($H61="X",W61,IF(U61="X",W61,0))</f>
        <v>0</v>
      </c>
      <c r="W61" s="146">
        <f>'Tabella coef-Q'!M66</f>
        <v>0.06</v>
      </c>
      <c r="X61" s="122"/>
      <c r="Y61" s="121">
        <f>IF($H61="X",Z61,IF(X61="X",Z61,0))</f>
        <v>0</v>
      </c>
      <c r="Z61" s="146">
        <f>'Tabella coef-Q'!N66</f>
        <v>0.06</v>
      </c>
      <c r="AA61" s="122"/>
      <c r="AB61" s="121">
        <f>IF($H61="X",AC61,IF(AA61="X",AC61,0))</f>
        <v>0</v>
      </c>
      <c r="AC61" s="146">
        <f>'Tabella coef-Q'!O66</f>
        <v>0.06</v>
      </c>
      <c r="AD61" s="122"/>
      <c r="AE61" s="121">
        <f>IF($H61="X",AF61,IF(AD61="X",AF61,0))</f>
        <v>0</v>
      </c>
      <c r="AF61" s="146">
        <f>'Tabella coef-Q'!P66</f>
        <v>0.06</v>
      </c>
      <c r="AG61" s="122"/>
      <c r="AH61" s="121">
        <f>IF($H61="X",AI61,IF(AG61="X",AI61,0))</f>
        <v>0</v>
      </c>
      <c r="AI61" s="146">
        <f>'Tabella coef-Q'!Q66</f>
        <v>0.06</v>
      </c>
      <c r="AJ61" s="594" t="s">
        <v>347</v>
      </c>
      <c r="AK61" s="595"/>
      <c r="AL61" s="596"/>
      <c r="AM61" s="88"/>
    </row>
    <row r="62" spans="1:39" ht="18" customHeight="1" outlineLevel="1" x14ac:dyDescent="0.25">
      <c r="A62" s="90"/>
      <c r="B62" s="520" t="s">
        <v>207</v>
      </c>
      <c r="C62" s="521"/>
      <c r="D62" s="521"/>
      <c r="E62" s="521"/>
      <c r="F62" s="597" t="s">
        <v>206</v>
      </c>
      <c r="G62" s="597"/>
      <c r="H62" s="168"/>
      <c r="I62" s="117"/>
      <c r="J62" s="116">
        <f>SUM(J44:J61)</f>
        <v>0.22500000000000001</v>
      </c>
      <c r="K62" s="118">
        <f>J62</f>
        <v>0.22500000000000001</v>
      </c>
      <c r="L62" s="117"/>
      <c r="M62" s="116">
        <f>SUM(M44:M61)</f>
        <v>0.22500000000000001</v>
      </c>
      <c r="N62" s="118">
        <f>M62</f>
        <v>0.22500000000000001</v>
      </c>
      <c r="O62" s="117"/>
      <c r="P62" s="116">
        <f>SUM(P44:P61)</f>
        <v>0.22500000000000001</v>
      </c>
      <c r="Q62" s="118">
        <f>P62</f>
        <v>0.22500000000000001</v>
      </c>
      <c r="R62" s="117"/>
      <c r="S62" s="116">
        <f>SUM(S44:S61)</f>
        <v>0.22500000000000001</v>
      </c>
      <c r="T62" s="118">
        <f>S62</f>
        <v>0.22500000000000001</v>
      </c>
      <c r="U62" s="117"/>
      <c r="V62" s="116">
        <f>SUM(V44:V61)</f>
        <v>0.185</v>
      </c>
      <c r="W62" s="118">
        <f>V62</f>
        <v>0.185</v>
      </c>
      <c r="X62" s="117"/>
      <c r="Y62" s="116">
        <f>SUM(Y44:Y61)</f>
        <v>0.17500000000000002</v>
      </c>
      <c r="Z62" s="118">
        <f>Y62</f>
        <v>0.17500000000000002</v>
      </c>
      <c r="AA62" s="117"/>
      <c r="AB62" s="116">
        <f>SUM(AB44:AB61)</f>
        <v>0.20500000000000002</v>
      </c>
      <c r="AC62" s="118">
        <f>AB62</f>
        <v>0.20500000000000002</v>
      </c>
      <c r="AD62" s="117"/>
      <c r="AE62" s="116">
        <f>SUM(AE44:AE61)</f>
        <v>0.185</v>
      </c>
      <c r="AF62" s="118">
        <f>AE62</f>
        <v>0.185</v>
      </c>
      <c r="AG62" s="117"/>
      <c r="AH62" s="116">
        <f>SUM(AH44:AH61)</f>
        <v>0.185</v>
      </c>
      <c r="AI62" s="118">
        <f>AH62</f>
        <v>0.185</v>
      </c>
      <c r="AJ62" s="117"/>
      <c r="AK62" s="116">
        <f>SUM(AK44:AK61)</f>
        <v>0</v>
      </c>
      <c r="AL62" s="115">
        <f>AK62</f>
        <v>0</v>
      </c>
      <c r="AM62" s="88"/>
    </row>
    <row r="63" spans="1:39" ht="32.25" customHeight="1" outlineLevel="1" x14ac:dyDescent="0.25">
      <c r="A63" s="90"/>
      <c r="B63" s="523" t="s">
        <v>205</v>
      </c>
      <c r="C63" s="524"/>
      <c r="D63" s="524"/>
      <c r="E63" s="524"/>
      <c r="F63" s="525" t="s">
        <v>204</v>
      </c>
      <c r="G63" s="525"/>
      <c r="H63" s="114"/>
      <c r="I63" s="599">
        <f>+K62*I11*I10*I14</f>
        <v>0</v>
      </c>
      <c r="J63" s="600"/>
      <c r="K63" s="601"/>
      <c r="L63" s="517">
        <f>N62*L14*L11*L10</f>
        <v>0</v>
      </c>
      <c r="M63" s="518"/>
      <c r="N63" s="519"/>
      <c r="O63" s="517">
        <f>Q62*O14*O11*O10</f>
        <v>0</v>
      </c>
      <c r="P63" s="518"/>
      <c r="Q63" s="519"/>
      <c r="R63" s="517">
        <f>T62*R14*R11*R10</f>
        <v>0</v>
      </c>
      <c r="S63" s="518"/>
      <c r="T63" s="519"/>
      <c r="U63" s="517">
        <f>W62*U14*U11*U10</f>
        <v>0</v>
      </c>
      <c r="V63" s="518"/>
      <c r="W63" s="519"/>
      <c r="X63" s="517">
        <f>Z62*X14*X11*X10</f>
        <v>0</v>
      </c>
      <c r="Y63" s="518"/>
      <c r="Z63" s="519"/>
      <c r="AA63" s="517">
        <f>AC62*AA14*AA11*AA10</f>
        <v>0</v>
      </c>
      <c r="AB63" s="518"/>
      <c r="AC63" s="519"/>
      <c r="AD63" s="517">
        <f>AF62*AD14*AD11*AD10</f>
        <v>0</v>
      </c>
      <c r="AE63" s="518"/>
      <c r="AF63" s="519"/>
      <c r="AG63" s="517">
        <f>AI62*AG14*AG11*AG10</f>
        <v>0</v>
      </c>
      <c r="AH63" s="518"/>
      <c r="AI63" s="519"/>
      <c r="AJ63" s="517">
        <f>AL62*AJ14*AJ11*AJ10</f>
        <v>0</v>
      </c>
      <c r="AK63" s="518"/>
      <c r="AL63" s="531"/>
      <c r="AM63" s="113"/>
    </row>
    <row r="64" spans="1:39" ht="24.75" customHeight="1" outlineLevel="1" thickBot="1" x14ac:dyDescent="0.3">
      <c r="A64" s="112"/>
      <c r="B64" s="504" t="s">
        <v>203</v>
      </c>
      <c r="C64" s="505"/>
      <c r="D64" s="505"/>
      <c r="E64" s="505"/>
      <c r="F64" s="505"/>
      <c r="G64" s="506"/>
      <c r="H64" s="111"/>
      <c r="I64" s="507">
        <f>SUM(I63:AL63)</f>
        <v>0</v>
      </c>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8"/>
      <c r="AK64" s="490"/>
      <c r="AL64" s="491"/>
      <c r="AM64" s="110"/>
    </row>
    <row r="65" spans="1:39" ht="9" customHeight="1" thickBot="1" x14ac:dyDescent="0.3">
      <c r="A65" s="112"/>
      <c r="B65" s="141"/>
      <c r="C65" s="140"/>
      <c r="D65" s="140"/>
      <c r="E65" s="140"/>
      <c r="F65" s="139"/>
      <c r="G65" s="138"/>
      <c r="H65" s="138"/>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10"/>
    </row>
    <row r="66" spans="1:39" ht="18" customHeight="1" outlineLevel="1" thickBot="1" x14ac:dyDescent="0.3">
      <c r="A66" s="112"/>
      <c r="B66" s="533" t="s">
        <v>78</v>
      </c>
      <c r="C66" s="534"/>
      <c r="D66" s="534"/>
      <c r="E66" s="534"/>
      <c r="F66" s="534"/>
      <c r="G66" s="534"/>
      <c r="H66" s="534"/>
      <c r="I66" s="534"/>
      <c r="J66" s="534"/>
      <c r="K66" s="534"/>
      <c r="L66" s="534"/>
      <c r="M66" s="534"/>
      <c r="N66" s="534"/>
      <c r="O66" s="534"/>
      <c r="P66" s="534"/>
      <c r="Q66" s="534"/>
      <c r="R66" s="534"/>
      <c r="S66" s="534"/>
      <c r="T66" s="534"/>
      <c r="U66" s="534"/>
      <c r="V66" s="534"/>
      <c r="W66" s="534"/>
      <c r="X66" s="534"/>
      <c r="Y66" s="534"/>
      <c r="Z66" s="534"/>
      <c r="AA66" s="534"/>
      <c r="AB66" s="534"/>
      <c r="AC66" s="534"/>
      <c r="AD66" s="534"/>
      <c r="AE66" s="534"/>
      <c r="AF66" s="534"/>
      <c r="AG66" s="534"/>
      <c r="AH66" s="534"/>
      <c r="AI66" s="534"/>
      <c r="AJ66" s="534"/>
      <c r="AK66" s="453"/>
      <c r="AL66" s="454"/>
      <c r="AM66" s="110"/>
    </row>
    <row r="67" spans="1:39" ht="31.5" outlineLevel="1" x14ac:dyDescent="0.25">
      <c r="A67" s="167"/>
      <c r="B67" s="573" t="s">
        <v>296</v>
      </c>
      <c r="C67" s="575" t="s">
        <v>346</v>
      </c>
      <c r="D67" s="588" t="s">
        <v>222</v>
      </c>
      <c r="E67" s="591" t="s">
        <v>221</v>
      </c>
      <c r="F67" s="136" t="s">
        <v>345</v>
      </c>
      <c r="G67" s="135" t="s">
        <v>344</v>
      </c>
      <c r="H67" s="134"/>
      <c r="I67" s="133"/>
      <c r="J67" s="131">
        <f t="shared" ref="J67:J76" si="19">IF($H67="X",K67,IF(I67="X",K67,0))</f>
        <v>0</v>
      </c>
      <c r="K67" s="130">
        <f>'Tabella coef-Q'!I72</f>
        <v>0.23</v>
      </c>
      <c r="L67" s="132"/>
      <c r="M67" s="131">
        <f t="shared" ref="M67:M89" si="20">IF($H67="X",N67,IF(L67="X",N67,0))</f>
        <v>0</v>
      </c>
      <c r="N67" s="130">
        <f>'Tabella coef-Q'!J72</f>
        <v>0.18</v>
      </c>
      <c r="O67" s="132"/>
      <c r="P67" s="131">
        <f t="shared" ref="P67:P76" si="21">IF($H67="X",Q67,IF(O67="X",Q67,0))</f>
        <v>0</v>
      </c>
      <c r="Q67" s="130">
        <f>'Tabella coef-Q'!K72</f>
        <v>0.2</v>
      </c>
      <c r="R67" s="132"/>
      <c r="S67" s="131">
        <f t="shared" ref="S67:S76" si="22">IF($H67="X",T67,IF(R67="X",T67,0))</f>
        <v>0</v>
      </c>
      <c r="T67" s="130">
        <f>'Tabella coef-Q'!L72</f>
        <v>0.2</v>
      </c>
      <c r="U67" s="132"/>
      <c r="V67" s="131">
        <f t="shared" ref="V67:V76" si="23">IF($H67="X",W67,IF(U67="X",W67,0))</f>
        <v>0</v>
      </c>
      <c r="W67" s="130">
        <f>'Tabella coef-Q'!M72</f>
        <v>0.22</v>
      </c>
      <c r="X67" s="132"/>
      <c r="Y67" s="131">
        <f t="shared" ref="Y67:Y76" si="24">IF($H67="X",Z67,IF(X67="X",Z67,0))</f>
        <v>0</v>
      </c>
      <c r="Z67" s="130">
        <f>'Tabella coef-Q'!N72</f>
        <v>0.2</v>
      </c>
      <c r="AA67" s="132"/>
      <c r="AB67" s="131">
        <f t="shared" ref="AB67:AB76" si="25">IF($H67="X",AC67,IF(AA67="X",AC67,0))</f>
        <v>0</v>
      </c>
      <c r="AC67" s="130">
        <f>'Tabella coef-Q'!O72</f>
        <v>0.25</v>
      </c>
      <c r="AD67" s="132"/>
      <c r="AE67" s="131">
        <f t="shared" ref="AE67:AE76" si="26">IF($H67="X",AF67,IF(AD67="X",AF67,0))</f>
        <v>0</v>
      </c>
      <c r="AF67" s="130">
        <f>'Tabella coef-Q'!P72</f>
        <v>0.22</v>
      </c>
      <c r="AG67" s="132"/>
      <c r="AH67" s="131">
        <f t="shared" ref="AH67:AH76" si="27">IF($H67="X",AI67,IF(AG67="X",AI67,0))</f>
        <v>0</v>
      </c>
      <c r="AI67" s="130">
        <f>'Tabella coef-Q'!Q72</f>
        <v>0.22</v>
      </c>
      <c r="AJ67" s="544"/>
      <c r="AK67" s="545"/>
      <c r="AL67" s="546"/>
      <c r="AM67" s="165"/>
    </row>
    <row r="68" spans="1:39" ht="24.95" customHeight="1" outlineLevel="1" x14ac:dyDescent="0.25">
      <c r="A68" s="167"/>
      <c r="B68" s="574"/>
      <c r="C68" s="565"/>
      <c r="D68" s="589"/>
      <c r="E68" s="592"/>
      <c r="F68" s="129" t="s">
        <v>343</v>
      </c>
      <c r="G68" s="128" t="s">
        <v>342</v>
      </c>
      <c r="H68" s="127" t="str">
        <f>+'Input PARCELLA'!C34</f>
        <v>x</v>
      </c>
      <c r="I68" s="123"/>
      <c r="J68" s="121">
        <f t="shared" si="19"/>
        <v>0.01</v>
      </c>
      <c r="K68" s="120">
        <f>'Tabella coef-Q'!I73</f>
        <v>0.01</v>
      </c>
      <c r="L68" s="122"/>
      <c r="M68" s="121">
        <f t="shared" si="20"/>
        <v>0.01</v>
      </c>
      <c r="N68" s="120">
        <f>'Tabella coef-Q'!J73</f>
        <v>0.01</v>
      </c>
      <c r="O68" s="122"/>
      <c r="P68" s="121">
        <f t="shared" si="21"/>
        <v>0.01</v>
      </c>
      <c r="Q68" s="120">
        <f>'Tabella coef-Q'!K73</f>
        <v>0.01</v>
      </c>
      <c r="R68" s="122"/>
      <c r="S68" s="121">
        <f t="shared" si="22"/>
        <v>0.01</v>
      </c>
      <c r="T68" s="120">
        <f>'Tabella coef-Q'!L73</f>
        <v>0.01</v>
      </c>
      <c r="U68" s="122"/>
      <c r="V68" s="121">
        <f t="shared" si="23"/>
        <v>0.01</v>
      </c>
      <c r="W68" s="120">
        <f>'Tabella coef-Q'!M73</f>
        <v>0.01</v>
      </c>
      <c r="X68" s="122"/>
      <c r="Y68" s="121">
        <f t="shared" si="24"/>
        <v>0.01</v>
      </c>
      <c r="Z68" s="120">
        <f>'Tabella coef-Q'!N73</f>
        <v>0.01</v>
      </c>
      <c r="AA68" s="122"/>
      <c r="AB68" s="121">
        <f t="shared" si="25"/>
        <v>0.01</v>
      </c>
      <c r="AC68" s="120">
        <f>'Tabella coef-Q'!O73</f>
        <v>0.01</v>
      </c>
      <c r="AD68" s="122"/>
      <c r="AE68" s="121">
        <f t="shared" si="26"/>
        <v>0.01</v>
      </c>
      <c r="AF68" s="120">
        <f>'Tabella coef-Q'!P73</f>
        <v>0.01</v>
      </c>
      <c r="AG68" s="122"/>
      <c r="AH68" s="121">
        <f t="shared" si="27"/>
        <v>0.01</v>
      </c>
      <c r="AI68" s="120">
        <f>'Tabella coef-Q'!Q73</f>
        <v>0.01</v>
      </c>
      <c r="AJ68" s="526" t="s">
        <v>208</v>
      </c>
      <c r="AK68" s="527"/>
      <c r="AL68" s="528"/>
      <c r="AM68" s="165"/>
    </row>
    <row r="69" spans="1:39" ht="35.1" customHeight="1" outlineLevel="1" x14ac:dyDescent="0.25">
      <c r="A69" s="167"/>
      <c r="B69" s="574"/>
      <c r="C69" s="565"/>
      <c r="D69" s="589"/>
      <c r="E69" s="592"/>
      <c r="F69" s="129" t="s">
        <v>341</v>
      </c>
      <c r="G69" s="128" t="s">
        <v>340</v>
      </c>
      <c r="H69" s="127" t="str">
        <f>+'Input PARCELLA'!C35</f>
        <v>x</v>
      </c>
      <c r="I69" s="123"/>
      <c r="J69" s="121">
        <f t="shared" si="19"/>
        <v>7.0000000000000007E-2</v>
      </c>
      <c r="K69" s="120">
        <f>'Tabella coef-Q'!I74</f>
        <v>7.0000000000000007E-2</v>
      </c>
      <c r="L69" s="122"/>
      <c r="M69" s="121">
        <f t="shared" si="20"/>
        <v>0.04</v>
      </c>
      <c r="N69" s="120">
        <f>'Tabella coef-Q'!J74</f>
        <v>0.04</v>
      </c>
      <c r="O69" s="122"/>
      <c r="P69" s="121">
        <f t="shared" si="21"/>
        <v>7.0000000000000007E-2</v>
      </c>
      <c r="Q69" s="120">
        <f>'Tabella coef-Q'!K74</f>
        <v>7.0000000000000007E-2</v>
      </c>
      <c r="R69" s="122"/>
      <c r="S69" s="121">
        <f t="shared" si="22"/>
        <v>7.0000000000000007E-2</v>
      </c>
      <c r="T69" s="120">
        <f>'Tabella coef-Q'!L74</f>
        <v>7.0000000000000007E-2</v>
      </c>
      <c r="U69" s="122"/>
      <c r="V69" s="121">
        <f t="shared" si="23"/>
        <v>0.06</v>
      </c>
      <c r="W69" s="120">
        <f>'Tabella coef-Q'!M74</f>
        <v>0.06</v>
      </c>
      <c r="X69" s="122"/>
      <c r="Y69" s="121">
        <f t="shared" si="24"/>
        <v>0.05</v>
      </c>
      <c r="Z69" s="120">
        <f>'Tabella coef-Q'!N74</f>
        <v>0.05</v>
      </c>
      <c r="AA69" s="122"/>
      <c r="AB69" s="121">
        <f t="shared" si="25"/>
        <v>0.05</v>
      </c>
      <c r="AC69" s="120">
        <f>'Tabella coef-Q'!O74</f>
        <v>0.05</v>
      </c>
      <c r="AD69" s="122"/>
      <c r="AE69" s="121">
        <f t="shared" si="26"/>
        <v>0.06</v>
      </c>
      <c r="AF69" s="120">
        <f>'Tabella coef-Q'!P74</f>
        <v>0.06</v>
      </c>
      <c r="AG69" s="122"/>
      <c r="AH69" s="121">
        <f t="shared" si="27"/>
        <v>0.06</v>
      </c>
      <c r="AI69" s="120">
        <f>'Tabella coef-Q'!Q74</f>
        <v>0.06</v>
      </c>
      <c r="AJ69" s="526" t="s">
        <v>208</v>
      </c>
      <c r="AK69" s="527"/>
      <c r="AL69" s="528"/>
      <c r="AM69" s="165"/>
    </row>
    <row r="70" spans="1:39" ht="24.95" customHeight="1" outlineLevel="1" x14ac:dyDescent="0.25">
      <c r="A70" s="167"/>
      <c r="B70" s="574"/>
      <c r="C70" s="565"/>
      <c r="D70" s="589"/>
      <c r="E70" s="592"/>
      <c r="F70" s="129" t="s">
        <v>339</v>
      </c>
      <c r="G70" s="128" t="s">
        <v>338</v>
      </c>
      <c r="H70" s="127" t="str">
        <f>+'Input PARCELLA'!C36</f>
        <v>?</v>
      </c>
      <c r="I70" s="123"/>
      <c r="J70" s="121">
        <f t="shared" si="19"/>
        <v>0</v>
      </c>
      <c r="K70" s="120">
        <f>'Tabella coef-Q'!I75</f>
        <v>0.03</v>
      </c>
      <c r="L70" s="122"/>
      <c r="M70" s="121">
        <f t="shared" si="20"/>
        <v>0</v>
      </c>
      <c r="N70" s="120">
        <f>'Tabella coef-Q'!J75</f>
        <v>0.03</v>
      </c>
      <c r="O70" s="122"/>
      <c r="P70" s="121">
        <f t="shared" si="21"/>
        <v>0</v>
      </c>
      <c r="Q70" s="120">
        <f>'Tabella coef-Q'!K75</f>
        <v>0.01</v>
      </c>
      <c r="R70" s="122"/>
      <c r="S70" s="121">
        <f t="shared" si="22"/>
        <v>0</v>
      </c>
      <c r="T70" s="120">
        <f>'Tabella coef-Q'!L75</f>
        <v>0.01</v>
      </c>
      <c r="U70" s="122"/>
      <c r="V70" s="121">
        <f t="shared" si="23"/>
        <v>0</v>
      </c>
      <c r="W70" s="120">
        <f>'Tabella coef-Q'!M75</f>
        <v>0.03</v>
      </c>
      <c r="X70" s="122"/>
      <c r="Y70" s="121">
        <f t="shared" si="24"/>
        <v>0</v>
      </c>
      <c r="Z70" s="120">
        <f>'Tabella coef-Q'!N75</f>
        <v>0.01</v>
      </c>
      <c r="AA70" s="122"/>
      <c r="AB70" s="121">
        <f t="shared" si="25"/>
        <v>0</v>
      </c>
      <c r="AC70" s="120">
        <f>'Tabella coef-Q'!O75</f>
        <v>0.01</v>
      </c>
      <c r="AD70" s="122"/>
      <c r="AE70" s="121">
        <f t="shared" si="26"/>
        <v>0</v>
      </c>
      <c r="AF70" s="120">
        <f>'Tabella coef-Q'!P75</f>
        <v>0.03</v>
      </c>
      <c r="AG70" s="122"/>
      <c r="AH70" s="121">
        <f t="shared" si="27"/>
        <v>0</v>
      </c>
      <c r="AI70" s="120">
        <f>'Tabella coef-Q'!Q75</f>
        <v>0.03</v>
      </c>
      <c r="AJ70" s="526" t="s">
        <v>208</v>
      </c>
      <c r="AK70" s="527"/>
      <c r="AL70" s="528"/>
      <c r="AM70" s="165"/>
    </row>
    <row r="71" spans="1:39" ht="24.95" customHeight="1" outlineLevel="1" x14ac:dyDescent="0.25">
      <c r="A71" s="167"/>
      <c r="B71" s="574"/>
      <c r="C71" s="565"/>
      <c r="D71" s="589"/>
      <c r="E71" s="592"/>
      <c r="F71" s="129" t="s">
        <v>337</v>
      </c>
      <c r="G71" s="128" t="s">
        <v>336</v>
      </c>
      <c r="H71" s="127"/>
      <c r="I71" s="123"/>
      <c r="J71" s="121">
        <f t="shared" si="19"/>
        <v>0</v>
      </c>
      <c r="K71" s="120">
        <f>'Tabella coef-Q'!I76</f>
        <v>7.0000000000000007E-2</v>
      </c>
      <c r="L71" s="122"/>
      <c r="M71" s="121">
        <f t="shared" si="20"/>
        <v>0</v>
      </c>
      <c r="N71" s="120">
        <f>'Tabella coef-Q'!J76</f>
        <v>7.0000000000000007E-2</v>
      </c>
      <c r="O71" s="122"/>
      <c r="P71" s="121">
        <f t="shared" si="21"/>
        <v>0</v>
      </c>
      <c r="Q71" s="120">
        <f>'Tabella coef-Q'!K76</f>
        <v>0.08</v>
      </c>
      <c r="R71" s="122"/>
      <c r="S71" s="121">
        <f t="shared" si="22"/>
        <v>0</v>
      </c>
      <c r="T71" s="120">
        <f>'Tabella coef-Q'!L76</f>
        <v>0.08</v>
      </c>
      <c r="U71" s="122"/>
      <c r="V71" s="121">
        <f t="shared" si="23"/>
        <v>0</v>
      </c>
      <c r="W71" s="120">
        <f>'Tabella coef-Q'!M76</f>
        <v>7.0000000000000007E-2</v>
      </c>
      <c r="X71" s="122"/>
      <c r="Y71" s="121">
        <f t="shared" si="24"/>
        <v>0</v>
      </c>
      <c r="Z71" s="120">
        <f>'Tabella coef-Q'!N76</f>
        <v>7.0000000000000007E-2</v>
      </c>
      <c r="AA71" s="122"/>
      <c r="AB71" s="121">
        <f t="shared" si="25"/>
        <v>0</v>
      </c>
      <c r="AC71" s="120">
        <f>'Tabella coef-Q'!O76</f>
        <v>7.0000000000000007E-2</v>
      </c>
      <c r="AD71" s="122"/>
      <c r="AE71" s="121">
        <f t="shared" si="26"/>
        <v>0</v>
      </c>
      <c r="AF71" s="120">
        <f>'Tabella coef-Q'!P76</f>
        <v>7.0000000000000007E-2</v>
      </c>
      <c r="AG71" s="122"/>
      <c r="AH71" s="121">
        <f t="shared" si="27"/>
        <v>0</v>
      </c>
      <c r="AI71" s="120">
        <f>'Tabella coef-Q'!Q76</f>
        <v>7.0000000000000007E-2</v>
      </c>
      <c r="AJ71" s="526" t="s">
        <v>208</v>
      </c>
      <c r="AK71" s="527"/>
      <c r="AL71" s="528"/>
      <c r="AM71" s="165"/>
    </row>
    <row r="72" spans="1:39" ht="24.95" customHeight="1" outlineLevel="1" x14ac:dyDescent="0.25">
      <c r="A72" s="167"/>
      <c r="B72" s="574"/>
      <c r="C72" s="565"/>
      <c r="D72" s="589"/>
      <c r="E72" s="592"/>
      <c r="F72" s="129" t="s">
        <v>335</v>
      </c>
      <c r="G72" s="128" t="s">
        <v>334</v>
      </c>
      <c r="H72" s="127" t="str">
        <f>+'Input PARCELLA'!C37</f>
        <v>X</v>
      </c>
      <c r="I72" s="123"/>
      <c r="J72" s="121">
        <f t="shared" si="19"/>
        <v>0.09</v>
      </c>
      <c r="K72" s="120">
        <f>'Tabella coef-Q'!I77</f>
        <v>0.09</v>
      </c>
      <c r="L72" s="122"/>
      <c r="M72" s="121">
        <f t="shared" si="20"/>
        <v>0.09</v>
      </c>
      <c r="N72" s="120">
        <f>'Tabella coef-Q'!J77</f>
        <v>0.09</v>
      </c>
      <c r="O72" s="122"/>
      <c r="P72" s="121">
        <f t="shared" si="21"/>
        <v>0.09</v>
      </c>
      <c r="Q72" s="120">
        <f>'Tabella coef-Q'!K77</f>
        <v>0.09</v>
      </c>
      <c r="R72" s="122"/>
      <c r="S72" s="121">
        <f t="shared" si="22"/>
        <v>0.09</v>
      </c>
      <c r="T72" s="120">
        <f>'Tabella coef-Q'!L77</f>
        <v>0.09</v>
      </c>
      <c r="U72" s="122"/>
      <c r="V72" s="121">
        <f t="shared" si="23"/>
        <v>0.09</v>
      </c>
      <c r="W72" s="120">
        <f>'Tabella coef-Q'!M77</f>
        <v>0.09</v>
      </c>
      <c r="X72" s="122"/>
      <c r="Y72" s="121">
        <f t="shared" si="24"/>
        <v>0.09</v>
      </c>
      <c r="Z72" s="120">
        <f>'Tabella coef-Q'!N77</f>
        <v>0.09</v>
      </c>
      <c r="AA72" s="122"/>
      <c r="AB72" s="121">
        <f t="shared" si="25"/>
        <v>0.09</v>
      </c>
      <c r="AC72" s="120">
        <f>'Tabella coef-Q'!O77</f>
        <v>0.09</v>
      </c>
      <c r="AD72" s="122"/>
      <c r="AE72" s="121">
        <f t="shared" si="26"/>
        <v>0.09</v>
      </c>
      <c r="AF72" s="120">
        <f>'Tabella coef-Q'!P77</f>
        <v>0.09</v>
      </c>
      <c r="AG72" s="122"/>
      <c r="AH72" s="121">
        <f t="shared" si="27"/>
        <v>0.09</v>
      </c>
      <c r="AI72" s="120">
        <f>'Tabella coef-Q'!Q77</f>
        <v>0.09</v>
      </c>
      <c r="AJ72" s="526" t="s">
        <v>208</v>
      </c>
      <c r="AK72" s="527"/>
      <c r="AL72" s="528"/>
      <c r="AM72" s="165"/>
    </row>
    <row r="73" spans="1:39" ht="24.95" customHeight="1" outlineLevel="1" x14ac:dyDescent="0.25">
      <c r="A73" s="167"/>
      <c r="B73" s="574"/>
      <c r="C73" s="565"/>
      <c r="D73" s="589"/>
      <c r="E73" s="592"/>
      <c r="F73" s="129" t="s">
        <v>333</v>
      </c>
      <c r="G73" s="128" t="s">
        <v>332</v>
      </c>
      <c r="H73" s="127"/>
      <c r="I73" s="123"/>
      <c r="J73" s="121">
        <f t="shared" si="19"/>
        <v>0</v>
      </c>
      <c r="K73" s="120">
        <f>'Tabella coef-Q'!I78</f>
        <v>0.03</v>
      </c>
      <c r="L73" s="122"/>
      <c r="M73" s="121">
        <f t="shared" si="20"/>
        <v>0</v>
      </c>
      <c r="N73" s="120">
        <f>'Tabella coef-Q'!J78</f>
        <v>0.03</v>
      </c>
      <c r="O73" s="122"/>
      <c r="P73" s="121">
        <f t="shared" si="21"/>
        <v>0</v>
      </c>
      <c r="Q73" s="120">
        <f>'Tabella coef-Q'!K78</f>
        <v>0.03</v>
      </c>
      <c r="R73" s="122"/>
      <c r="S73" s="121">
        <f t="shared" si="22"/>
        <v>0</v>
      </c>
      <c r="T73" s="120">
        <f>'Tabella coef-Q'!L78</f>
        <v>0.03</v>
      </c>
      <c r="U73" s="122"/>
      <c r="V73" s="121">
        <f t="shared" si="23"/>
        <v>0</v>
      </c>
      <c r="W73" s="120">
        <f>'Tabella coef-Q'!M78</f>
        <v>0.03</v>
      </c>
      <c r="X73" s="122"/>
      <c r="Y73" s="121">
        <f t="shared" si="24"/>
        <v>0</v>
      </c>
      <c r="Z73" s="120">
        <f>'Tabella coef-Q'!N78</f>
        <v>0.03</v>
      </c>
      <c r="AA73" s="122"/>
      <c r="AB73" s="121">
        <f t="shared" si="25"/>
        <v>0</v>
      </c>
      <c r="AC73" s="120">
        <f>'Tabella coef-Q'!O78</f>
        <v>0.03</v>
      </c>
      <c r="AD73" s="122"/>
      <c r="AE73" s="121">
        <f t="shared" si="26"/>
        <v>0</v>
      </c>
      <c r="AF73" s="120">
        <f>'Tabella coef-Q'!P78</f>
        <v>0.03</v>
      </c>
      <c r="AG73" s="122"/>
      <c r="AH73" s="121">
        <f t="shared" si="27"/>
        <v>0</v>
      </c>
      <c r="AI73" s="120">
        <f>'Tabella coef-Q'!Q78</f>
        <v>0.03</v>
      </c>
      <c r="AJ73" s="526" t="s">
        <v>208</v>
      </c>
      <c r="AK73" s="527"/>
      <c r="AL73" s="528"/>
      <c r="AM73" s="165"/>
    </row>
    <row r="74" spans="1:39" ht="24.95" customHeight="1" outlineLevel="1" x14ac:dyDescent="0.25">
      <c r="A74" s="167"/>
      <c r="B74" s="574"/>
      <c r="C74" s="565"/>
      <c r="D74" s="589"/>
      <c r="E74" s="592"/>
      <c r="F74" s="129" t="s">
        <v>331</v>
      </c>
      <c r="G74" s="128" t="s">
        <v>330</v>
      </c>
      <c r="H74" s="127" t="str">
        <f>+'Input PARCELLA'!C38</f>
        <v>?</v>
      </c>
      <c r="I74" s="123"/>
      <c r="J74" s="121">
        <f t="shared" si="19"/>
        <v>0</v>
      </c>
      <c r="K74" s="120">
        <f>'Tabella coef-Q'!I79</f>
        <v>0.03</v>
      </c>
      <c r="L74" s="122"/>
      <c r="M74" s="121">
        <f t="shared" si="20"/>
        <v>0</v>
      </c>
      <c r="N74" s="120">
        <f>'Tabella coef-Q'!J79</f>
        <v>0.03</v>
      </c>
      <c r="O74" s="122"/>
      <c r="P74" s="121">
        <f t="shared" si="21"/>
        <v>0</v>
      </c>
      <c r="Q74" s="120">
        <f>'Tabella coef-Q'!K79</f>
        <v>0.03</v>
      </c>
      <c r="R74" s="122"/>
      <c r="S74" s="121">
        <f t="shared" si="22"/>
        <v>0</v>
      </c>
      <c r="T74" s="120">
        <f>'Tabella coef-Q'!L79</f>
        <v>0.03</v>
      </c>
      <c r="U74" s="122"/>
      <c r="V74" s="121">
        <f t="shared" si="23"/>
        <v>0</v>
      </c>
      <c r="W74" s="120">
        <f>'Tabella coef-Q'!M79</f>
        <v>0.03</v>
      </c>
      <c r="X74" s="122"/>
      <c r="Y74" s="121">
        <f t="shared" si="24"/>
        <v>0</v>
      </c>
      <c r="Z74" s="120">
        <f>'Tabella coef-Q'!N79</f>
        <v>0.03</v>
      </c>
      <c r="AA74" s="122"/>
      <c r="AB74" s="121">
        <f t="shared" si="25"/>
        <v>0</v>
      </c>
      <c r="AC74" s="120">
        <f>'Tabella coef-Q'!O79</f>
        <v>0.03</v>
      </c>
      <c r="AD74" s="122"/>
      <c r="AE74" s="121">
        <f t="shared" si="26"/>
        <v>0</v>
      </c>
      <c r="AF74" s="120">
        <f>'Tabella coef-Q'!P79</f>
        <v>0.03</v>
      </c>
      <c r="AG74" s="122"/>
      <c r="AH74" s="121">
        <f t="shared" si="27"/>
        <v>0</v>
      </c>
      <c r="AI74" s="120">
        <f>'Tabella coef-Q'!Q79</f>
        <v>0.03</v>
      </c>
      <c r="AJ74" s="526" t="s">
        <v>208</v>
      </c>
      <c r="AK74" s="527"/>
      <c r="AL74" s="528"/>
      <c r="AM74" s="165"/>
    </row>
    <row r="75" spans="1:39" ht="24.95" customHeight="1" outlineLevel="1" x14ac:dyDescent="0.25">
      <c r="A75" s="167"/>
      <c r="B75" s="574"/>
      <c r="C75" s="565"/>
      <c r="D75" s="589"/>
      <c r="E75" s="592"/>
      <c r="F75" s="129" t="s">
        <v>329</v>
      </c>
      <c r="G75" s="128" t="s">
        <v>328</v>
      </c>
      <c r="H75" s="127" t="str">
        <f>+'Input PARCELLA'!C39</f>
        <v>x</v>
      </c>
      <c r="I75" s="123"/>
      <c r="J75" s="121">
        <f t="shared" si="19"/>
        <v>0.03</v>
      </c>
      <c r="K75" s="120">
        <f>'Tabella coef-Q'!I80</f>
        <v>0.03</v>
      </c>
      <c r="L75" s="122"/>
      <c r="M75" s="121">
        <f t="shared" si="20"/>
        <v>0.03</v>
      </c>
      <c r="N75" s="120">
        <f>'Tabella coef-Q'!J80</f>
        <v>0.03</v>
      </c>
      <c r="O75" s="122"/>
      <c r="P75" s="121">
        <f t="shared" si="21"/>
        <v>0.03</v>
      </c>
      <c r="Q75" s="120">
        <f>'Tabella coef-Q'!K80</f>
        <v>0.03</v>
      </c>
      <c r="R75" s="122"/>
      <c r="S75" s="121">
        <f t="shared" si="22"/>
        <v>0.03</v>
      </c>
      <c r="T75" s="120">
        <f>'Tabella coef-Q'!L80</f>
        <v>0.03</v>
      </c>
      <c r="U75" s="122"/>
      <c r="V75" s="121">
        <f t="shared" si="23"/>
        <v>0.03</v>
      </c>
      <c r="W75" s="120">
        <f>'Tabella coef-Q'!M80</f>
        <v>0.03</v>
      </c>
      <c r="X75" s="122"/>
      <c r="Y75" s="121">
        <f t="shared" si="24"/>
        <v>0.03</v>
      </c>
      <c r="Z75" s="120">
        <f>'Tabella coef-Q'!N80</f>
        <v>0.03</v>
      </c>
      <c r="AA75" s="122"/>
      <c r="AB75" s="121">
        <f t="shared" si="25"/>
        <v>0.03</v>
      </c>
      <c r="AC75" s="120">
        <f>'Tabella coef-Q'!O80</f>
        <v>0.03</v>
      </c>
      <c r="AD75" s="122"/>
      <c r="AE75" s="121">
        <f t="shared" si="26"/>
        <v>0.03</v>
      </c>
      <c r="AF75" s="120">
        <f>'Tabella coef-Q'!P80</f>
        <v>0.03</v>
      </c>
      <c r="AG75" s="122"/>
      <c r="AH75" s="121">
        <f t="shared" si="27"/>
        <v>0.03</v>
      </c>
      <c r="AI75" s="120">
        <f>'Tabella coef-Q'!Q80</f>
        <v>0.03</v>
      </c>
      <c r="AJ75" s="526" t="s">
        <v>208</v>
      </c>
      <c r="AK75" s="527"/>
      <c r="AL75" s="528"/>
      <c r="AM75" s="165"/>
    </row>
    <row r="76" spans="1:39" ht="24.95" customHeight="1" outlineLevel="1" x14ac:dyDescent="0.25">
      <c r="A76" s="167"/>
      <c r="B76" s="574"/>
      <c r="C76" s="565"/>
      <c r="D76" s="589"/>
      <c r="E76" s="592"/>
      <c r="F76" s="129" t="s">
        <v>327</v>
      </c>
      <c r="G76" s="128" t="s">
        <v>326</v>
      </c>
      <c r="H76" s="127" t="str">
        <f>+'Input PARCELLA'!C40</f>
        <v>x</v>
      </c>
      <c r="I76" s="123"/>
      <c r="J76" s="121">
        <f t="shared" si="19"/>
        <v>0.15</v>
      </c>
      <c r="K76" s="120">
        <f>'Tabella coef-Q'!I81</f>
        <v>0.15</v>
      </c>
      <c r="L76" s="122"/>
      <c r="M76" s="121">
        <f t="shared" si="20"/>
        <v>0.15</v>
      </c>
      <c r="N76" s="120">
        <f>'Tabella coef-Q'!J81</f>
        <v>0.15</v>
      </c>
      <c r="O76" s="122"/>
      <c r="P76" s="121">
        <f t="shared" si="21"/>
        <v>0.15</v>
      </c>
      <c r="Q76" s="120">
        <f>'Tabella coef-Q'!K81</f>
        <v>0.15</v>
      </c>
      <c r="R76" s="122"/>
      <c r="S76" s="121">
        <f t="shared" si="22"/>
        <v>0.15</v>
      </c>
      <c r="T76" s="120">
        <f>'Tabella coef-Q'!L81</f>
        <v>0.15</v>
      </c>
      <c r="U76" s="122"/>
      <c r="V76" s="121">
        <f t="shared" si="23"/>
        <v>0.15</v>
      </c>
      <c r="W76" s="120">
        <f>'Tabella coef-Q'!M81</f>
        <v>0.15</v>
      </c>
      <c r="X76" s="122"/>
      <c r="Y76" s="121">
        <f t="shared" si="24"/>
        <v>0.15</v>
      </c>
      <c r="Z76" s="120">
        <f>'Tabella coef-Q'!N81</f>
        <v>0.15</v>
      </c>
      <c r="AA76" s="122"/>
      <c r="AB76" s="121">
        <f t="shared" si="25"/>
        <v>0.15</v>
      </c>
      <c r="AC76" s="120">
        <f>'Tabella coef-Q'!O81</f>
        <v>0.15</v>
      </c>
      <c r="AD76" s="122"/>
      <c r="AE76" s="121">
        <f t="shared" si="26"/>
        <v>0.15</v>
      </c>
      <c r="AF76" s="120">
        <f>'Tabella coef-Q'!P81</f>
        <v>0.15</v>
      </c>
      <c r="AG76" s="122"/>
      <c r="AH76" s="121">
        <f t="shared" si="27"/>
        <v>0.15</v>
      </c>
      <c r="AI76" s="120">
        <f>'Tabella coef-Q'!Q81</f>
        <v>0.15</v>
      </c>
      <c r="AJ76" s="526" t="s">
        <v>208</v>
      </c>
      <c r="AK76" s="527"/>
      <c r="AL76" s="528"/>
      <c r="AM76" s="165"/>
    </row>
    <row r="77" spans="1:39" ht="31.5" outlineLevel="1" x14ac:dyDescent="0.25">
      <c r="A77" s="167"/>
      <c r="B77" s="574"/>
      <c r="C77" s="565"/>
      <c r="D77" s="589"/>
      <c r="E77" s="592"/>
      <c r="F77" s="129" t="s">
        <v>325</v>
      </c>
      <c r="G77" s="128" t="s">
        <v>324</v>
      </c>
      <c r="H77" s="127" t="str">
        <f>+'Input PARCELLA'!D41</f>
        <v>x</v>
      </c>
      <c r="I77" s="582" t="s">
        <v>208</v>
      </c>
      <c r="J77" s="527"/>
      <c r="K77" s="527"/>
      <c r="L77" s="122"/>
      <c r="M77" s="121">
        <f t="shared" si="20"/>
        <v>0.09</v>
      </c>
      <c r="N77" s="120">
        <f>'Tabella coef-Q'!J82</f>
        <v>0.09</v>
      </c>
      <c r="O77" s="582" t="s">
        <v>208</v>
      </c>
      <c r="P77" s="527"/>
      <c r="Q77" s="527"/>
      <c r="R77" s="582" t="s">
        <v>208</v>
      </c>
      <c r="S77" s="527"/>
      <c r="T77" s="527"/>
      <c r="U77" s="582" t="s">
        <v>208</v>
      </c>
      <c r="V77" s="527"/>
      <c r="W77" s="527"/>
      <c r="X77" s="582" t="s">
        <v>208</v>
      </c>
      <c r="Y77" s="527"/>
      <c r="Z77" s="527"/>
      <c r="AA77" s="582" t="s">
        <v>208</v>
      </c>
      <c r="AB77" s="527"/>
      <c r="AC77" s="527"/>
      <c r="AD77" s="582" t="s">
        <v>208</v>
      </c>
      <c r="AE77" s="527"/>
      <c r="AF77" s="527"/>
      <c r="AG77" s="582" t="s">
        <v>208</v>
      </c>
      <c r="AH77" s="527"/>
      <c r="AI77" s="527"/>
      <c r="AJ77" s="526" t="s">
        <v>208</v>
      </c>
      <c r="AK77" s="527"/>
      <c r="AL77" s="528"/>
      <c r="AM77" s="165"/>
    </row>
    <row r="78" spans="1:39" ht="31.5" outlineLevel="1" x14ac:dyDescent="0.25">
      <c r="A78" s="167"/>
      <c r="B78" s="574"/>
      <c r="C78" s="565"/>
      <c r="D78" s="589"/>
      <c r="E78" s="592"/>
      <c r="F78" s="129" t="s">
        <v>323</v>
      </c>
      <c r="G78" s="128" t="s">
        <v>322</v>
      </c>
      <c r="H78" s="127" t="str">
        <f>+'Input PARCELLA'!D42</f>
        <v>?</v>
      </c>
      <c r="I78" s="582" t="s">
        <v>208</v>
      </c>
      <c r="J78" s="527"/>
      <c r="K78" s="527"/>
      <c r="L78" s="122"/>
      <c r="M78" s="121">
        <f t="shared" si="20"/>
        <v>0</v>
      </c>
      <c r="N78" s="120">
        <f>'Tabella coef-Q'!J83</f>
        <v>0.12</v>
      </c>
      <c r="O78" s="582" t="s">
        <v>208</v>
      </c>
      <c r="P78" s="527"/>
      <c r="Q78" s="527"/>
      <c r="R78" s="582" t="s">
        <v>208</v>
      </c>
      <c r="S78" s="527"/>
      <c r="T78" s="527"/>
      <c r="U78" s="582" t="s">
        <v>208</v>
      </c>
      <c r="V78" s="527"/>
      <c r="W78" s="527"/>
      <c r="X78" s="582" t="s">
        <v>208</v>
      </c>
      <c r="Y78" s="527"/>
      <c r="Z78" s="527"/>
      <c r="AA78" s="582" t="s">
        <v>208</v>
      </c>
      <c r="AB78" s="527"/>
      <c r="AC78" s="527"/>
      <c r="AD78" s="582" t="s">
        <v>208</v>
      </c>
      <c r="AE78" s="527"/>
      <c r="AF78" s="527"/>
      <c r="AG78" s="582" t="s">
        <v>208</v>
      </c>
      <c r="AH78" s="527"/>
      <c r="AI78" s="527"/>
      <c r="AJ78" s="526" t="s">
        <v>208</v>
      </c>
      <c r="AK78" s="527"/>
      <c r="AL78" s="528"/>
      <c r="AM78" s="165"/>
    </row>
    <row r="79" spans="1:39" ht="35.1" customHeight="1" outlineLevel="1" x14ac:dyDescent="0.25">
      <c r="A79" s="167"/>
      <c r="B79" s="574"/>
      <c r="C79" s="565"/>
      <c r="D79" s="589"/>
      <c r="E79" s="592"/>
      <c r="F79" s="129" t="s">
        <v>321</v>
      </c>
      <c r="G79" s="128" t="s">
        <v>320</v>
      </c>
      <c r="H79" s="127" t="str">
        <f>+'Input PARCELLA'!D43</f>
        <v>?</v>
      </c>
      <c r="I79" s="582" t="s">
        <v>208</v>
      </c>
      <c r="J79" s="527"/>
      <c r="K79" s="527"/>
      <c r="L79" s="122"/>
      <c r="M79" s="121">
        <f t="shared" si="20"/>
        <v>0</v>
      </c>
      <c r="N79" s="120">
        <f>'Tabella coef-Q'!J84</f>
        <v>0.18</v>
      </c>
      <c r="O79" s="582" t="s">
        <v>208</v>
      </c>
      <c r="P79" s="527"/>
      <c r="Q79" s="527"/>
      <c r="R79" s="582" t="s">
        <v>208</v>
      </c>
      <c r="S79" s="527"/>
      <c r="T79" s="527"/>
      <c r="U79" s="582" t="s">
        <v>208</v>
      </c>
      <c r="V79" s="527"/>
      <c r="W79" s="527"/>
      <c r="X79" s="582" t="s">
        <v>208</v>
      </c>
      <c r="Y79" s="527"/>
      <c r="Z79" s="527"/>
      <c r="AA79" s="582" t="s">
        <v>208</v>
      </c>
      <c r="AB79" s="527"/>
      <c r="AC79" s="527"/>
      <c r="AD79" s="582" t="s">
        <v>208</v>
      </c>
      <c r="AE79" s="527"/>
      <c r="AF79" s="527"/>
      <c r="AG79" s="582" t="s">
        <v>208</v>
      </c>
      <c r="AH79" s="527"/>
      <c r="AI79" s="527"/>
      <c r="AJ79" s="526" t="s">
        <v>208</v>
      </c>
      <c r="AK79" s="527"/>
      <c r="AL79" s="528"/>
      <c r="AM79" s="165"/>
    </row>
    <row r="80" spans="1:39" ht="35.1" customHeight="1" outlineLevel="1" x14ac:dyDescent="0.25">
      <c r="A80" s="167"/>
      <c r="B80" s="574"/>
      <c r="C80" s="565"/>
      <c r="D80" s="589"/>
      <c r="E80" s="592"/>
      <c r="F80" s="129" t="s">
        <v>319</v>
      </c>
      <c r="G80" s="128" t="s">
        <v>318</v>
      </c>
      <c r="H80" s="127"/>
      <c r="I80" s="123"/>
      <c r="J80" s="121">
        <f t="shared" ref="J80:J89" si="28">IF($H80="X",K80,IF(I80="X",K80,0))</f>
        <v>0</v>
      </c>
      <c r="K80" s="120">
        <f>'Tabella coef-Q'!I85</f>
        <v>0.05</v>
      </c>
      <c r="L80" s="122"/>
      <c r="M80" s="121">
        <f t="shared" si="20"/>
        <v>0</v>
      </c>
      <c r="N80" s="120">
        <f>'Tabella coef-Q'!J85</f>
        <v>0.05</v>
      </c>
      <c r="O80" s="122"/>
      <c r="P80" s="121">
        <f t="shared" ref="P80:P89" si="29">IF($H80="X",Q80,IF(O80="X",Q80,0))</f>
        <v>0</v>
      </c>
      <c r="Q80" s="120">
        <f>'Tabella coef-Q'!K85</f>
        <v>0.05</v>
      </c>
      <c r="R80" s="122"/>
      <c r="S80" s="121">
        <f t="shared" ref="S80:S89" si="30">IF($H80="X",T80,IF(R80="X",T80,0))</f>
        <v>0</v>
      </c>
      <c r="T80" s="120">
        <f>'Tabella coef-Q'!L85</f>
        <v>0.05</v>
      </c>
      <c r="U80" s="122"/>
      <c r="V80" s="121">
        <f>IF($H80="X",W80,IF(U80="X",W80,0))</f>
        <v>0</v>
      </c>
      <c r="W80" s="120">
        <f>'Tabella coef-Q'!M85</f>
        <v>0.05</v>
      </c>
      <c r="X80" s="122"/>
      <c r="Y80" s="121">
        <f>IF($H80="X",Z80,IF(X80="X",Z80,0))</f>
        <v>0</v>
      </c>
      <c r="Z80" s="120">
        <f>'Tabella coef-Q'!N85</f>
        <v>0.05</v>
      </c>
      <c r="AA80" s="122"/>
      <c r="AB80" s="121">
        <f>IF($H80="X",AC80,IF(AA80="X",AC80,0))</f>
        <v>0</v>
      </c>
      <c r="AC80" s="120">
        <f>'Tabella coef-Q'!O85</f>
        <v>0.05</v>
      </c>
      <c r="AD80" s="122"/>
      <c r="AE80" s="121">
        <f>IF($H80="X",AF80,IF(AD80="X",AF80,0))</f>
        <v>0</v>
      </c>
      <c r="AF80" s="120">
        <f>'Tabella coef-Q'!P85</f>
        <v>0.05</v>
      </c>
      <c r="AG80" s="122"/>
      <c r="AH80" s="121">
        <f>IF($H80="X",AI80,IF(AG80="X",AI80,0))</f>
        <v>0</v>
      </c>
      <c r="AI80" s="120">
        <f>'Tabella coef-Q'!Q85</f>
        <v>0.05</v>
      </c>
      <c r="AJ80" s="526" t="s">
        <v>208</v>
      </c>
      <c r="AK80" s="527"/>
      <c r="AL80" s="528"/>
      <c r="AM80" s="165"/>
    </row>
    <row r="81" spans="1:39" ht="24.95" customHeight="1" outlineLevel="1" x14ac:dyDescent="0.25">
      <c r="A81" s="167"/>
      <c r="B81" s="574"/>
      <c r="C81" s="565"/>
      <c r="D81" s="589"/>
      <c r="E81" s="592"/>
      <c r="F81" s="129" t="s">
        <v>317</v>
      </c>
      <c r="G81" s="128" t="s">
        <v>316</v>
      </c>
      <c r="H81" s="127" t="str">
        <f>+'Input PARCELLA'!C44</f>
        <v>?</v>
      </c>
      <c r="I81" s="123"/>
      <c r="J81" s="121">
        <f t="shared" si="28"/>
        <v>0</v>
      </c>
      <c r="K81" s="120">
        <f>'Tabella coef-Q'!I86</f>
        <v>0.06</v>
      </c>
      <c r="L81" s="122"/>
      <c r="M81" s="121">
        <f t="shared" si="20"/>
        <v>0</v>
      </c>
      <c r="N81" s="120">
        <f>'Tabella coef-Q'!J86</f>
        <v>0.06</v>
      </c>
      <c r="O81" s="122"/>
      <c r="P81" s="121">
        <f t="shared" si="29"/>
        <v>0</v>
      </c>
      <c r="Q81" s="120">
        <f>'Tabella coef-Q'!K86</f>
        <v>0.06</v>
      </c>
      <c r="R81" s="122"/>
      <c r="S81" s="121">
        <f t="shared" si="30"/>
        <v>0</v>
      </c>
      <c r="T81" s="120">
        <f>'Tabella coef-Q'!L86</f>
        <v>0.06</v>
      </c>
      <c r="U81" s="582" t="s">
        <v>208</v>
      </c>
      <c r="V81" s="527"/>
      <c r="W81" s="527"/>
      <c r="X81" s="582" t="s">
        <v>208</v>
      </c>
      <c r="Y81" s="527"/>
      <c r="Z81" s="527"/>
      <c r="AA81" s="582" t="s">
        <v>208</v>
      </c>
      <c r="AB81" s="527"/>
      <c r="AC81" s="527"/>
      <c r="AD81" s="582" t="s">
        <v>208</v>
      </c>
      <c r="AE81" s="527"/>
      <c r="AF81" s="527"/>
      <c r="AG81" s="582" t="s">
        <v>208</v>
      </c>
      <c r="AH81" s="527"/>
      <c r="AI81" s="527"/>
      <c r="AJ81" s="526" t="s">
        <v>208</v>
      </c>
      <c r="AK81" s="527"/>
      <c r="AL81" s="528"/>
      <c r="AM81" s="165"/>
    </row>
    <row r="82" spans="1:39" ht="20.100000000000001" customHeight="1" outlineLevel="1" x14ac:dyDescent="0.25">
      <c r="A82" s="167"/>
      <c r="B82" s="574"/>
      <c r="C82" s="565"/>
      <c r="D82" s="589"/>
      <c r="E82" s="592"/>
      <c r="F82" s="129" t="s">
        <v>315</v>
      </c>
      <c r="G82" s="128" t="s">
        <v>314</v>
      </c>
      <c r="H82" s="127" t="str">
        <f>+'Input PARCELLA'!C45</f>
        <v>X</v>
      </c>
      <c r="I82" s="123"/>
      <c r="J82" s="121">
        <f t="shared" si="28"/>
        <v>0.02</v>
      </c>
      <c r="K82" s="120">
        <f>'Tabella coef-Q'!I87</f>
        <v>0.02</v>
      </c>
      <c r="L82" s="122"/>
      <c r="M82" s="121">
        <f t="shared" si="20"/>
        <v>0.02</v>
      </c>
      <c r="N82" s="120">
        <f>'Tabella coef-Q'!J87</f>
        <v>0.02</v>
      </c>
      <c r="O82" s="122"/>
      <c r="P82" s="121">
        <f t="shared" si="29"/>
        <v>0.02</v>
      </c>
      <c r="Q82" s="120">
        <f>'Tabella coef-Q'!K87</f>
        <v>0.02</v>
      </c>
      <c r="R82" s="122"/>
      <c r="S82" s="121">
        <f t="shared" si="30"/>
        <v>0.02</v>
      </c>
      <c r="T82" s="120">
        <f>'Tabella coef-Q'!L87</f>
        <v>0.02</v>
      </c>
      <c r="U82" s="122"/>
      <c r="V82" s="121">
        <f>IF($H82="X",W82,IF(U82="X",W82,0))</f>
        <v>0.02</v>
      </c>
      <c r="W82" s="120">
        <f>'Tabella coef-Q'!M87</f>
        <v>0.02</v>
      </c>
      <c r="X82" s="122"/>
      <c r="Y82" s="121">
        <f>IF($H82="X",Z82,IF(X82="X",Z82,0))</f>
        <v>0.02</v>
      </c>
      <c r="Z82" s="120">
        <f>'Tabella coef-Q'!N87</f>
        <v>0.02</v>
      </c>
      <c r="AA82" s="122"/>
      <c r="AB82" s="121">
        <f>IF($H82="X",AC82,IF(AA82="X",AC82,0))</f>
        <v>0.02</v>
      </c>
      <c r="AC82" s="120">
        <f>'Tabella coef-Q'!O87</f>
        <v>0.02</v>
      </c>
      <c r="AD82" s="122"/>
      <c r="AE82" s="121">
        <f>IF($H82="X",AF82,IF(AD82="X",AF82,0))</f>
        <v>0.02</v>
      </c>
      <c r="AF82" s="120">
        <f>'Tabella coef-Q'!P87</f>
        <v>0.02</v>
      </c>
      <c r="AG82" s="122"/>
      <c r="AH82" s="121">
        <f>IF($H82="X",AI82,IF(AG82="X",AI82,0))</f>
        <v>0.02</v>
      </c>
      <c r="AI82" s="120">
        <f>'Tabella coef-Q'!Q87</f>
        <v>0.02</v>
      </c>
      <c r="AJ82" s="526" t="s">
        <v>208</v>
      </c>
      <c r="AK82" s="527"/>
      <c r="AL82" s="528"/>
      <c r="AM82" s="165"/>
    </row>
    <row r="83" spans="1:39" ht="29.25" customHeight="1" outlineLevel="1" x14ac:dyDescent="0.25">
      <c r="A83" s="167"/>
      <c r="B83" s="574"/>
      <c r="C83" s="565"/>
      <c r="D83" s="589"/>
      <c r="E83" s="592"/>
      <c r="F83" s="129" t="s">
        <v>313</v>
      </c>
      <c r="G83" s="128" t="s">
        <v>312</v>
      </c>
      <c r="H83" s="127" t="str">
        <f>+'Input PARCELLA'!C46</f>
        <v>X</v>
      </c>
      <c r="I83" s="123"/>
      <c r="J83" s="121">
        <f t="shared" si="28"/>
        <v>0.02</v>
      </c>
      <c r="K83" s="120">
        <f>'Tabella coef-Q'!I88</f>
        <v>0.02</v>
      </c>
      <c r="L83" s="122"/>
      <c r="M83" s="121">
        <f t="shared" si="20"/>
        <v>0.02</v>
      </c>
      <c r="N83" s="120">
        <f>'Tabella coef-Q'!J88</f>
        <v>0.02</v>
      </c>
      <c r="O83" s="122"/>
      <c r="P83" s="121">
        <f t="shared" si="29"/>
        <v>0.02</v>
      </c>
      <c r="Q83" s="120">
        <f>'Tabella coef-Q'!K88</f>
        <v>0.02</v>
      </c>
      <c r="R83" s="122"/>
      <c r="S83" s="121">
        <f t="shared" si="30"/>
        <v>0.02</v>
      </c>
      <c r="T83" s="120">
        <f>'Tabella coef-Q'!L88</f>
        <v>0.02</v>
      </c>
      <c r="U83" s="122"/>
      <c r="V83" s="121">
        <f>IF($H83="X",W83,IF(U83="X",W83,0))</f>
        <v>0.02</v>
      </c>
      <c r="W83" s="120">
        <f>'Tabella coef-Q'!M88</f>
        <v>0.02</v>
      </c>
      <c r="X83" s="582" t="s">
        <v>208</v>
      </c>
      <c r="Y83" s="527"/>
      <c r="Z83" s="527"/>
      <c r="AA83" s="582" t="s">
        <v>208</v>
      </c>
      <c r="AB83" s="527"/>
      <c r="AC83" s="527"/>
      <c r="AD83" s="582" t="s">
        <v>208</v>
      </c>
      <c r="AE83" s="527"/>
      <c r="AF83" s="527"/>
      <c r="AG83" s="582" t="s">
        <v>208</v>
      </c>
      <c r="AH83" s="527"/>
      <c r="AI83" s="527"/>
      <c r="AJ83" s="526" t="s">
        <v>208</v>
      </c>
      <c r="AK83" s="527"/>
      <c r="AL83" s="528"/>
      <c r="AM83" s="165"/>
    </row>
    <row r="84" spans="1:39" ht="24.95" customHeight="1" outlineLevel="1" x14ac:dyDescent="0.25">
      <c r="A84" s="167"/>
      <c r="B84" s="574"/>
      <c r="C84" s="565"/>
      <c r="D84" s="589"/>
      <c r="E84" s="592"/>
      <c r="F84" s="129" t="s">
        <v>311</v>
      </c>
      <c r="G84" s="128" t="s">
        <v>310</v>
      </c>
      <c r="H84" s="127" t="str">
        <f>+'Input PARCELLA'!C47</f>
        <v>X</v>
      </c>
      <c r="I84" s="123"/>
      <c r="J84" s="121">
        <f t="shared" si="28"/>
        <v>0.03</v>
      </c>
      <c r="K84" s="120">
        <f>'Tabella coef-Q'!I89</f>
        <v>0.03</v>
      </c>
      <c r="L84" s="122"/>
      <c r="M84" s="121">
        <f t="shared" si="20"/>
        <v>0.03</v>
      </c>
      <c r="N84" s="120">
        <f>'Tabella coef-Q'!J89</f>
        <v>0.03</v>
      </c>
      <c r="O84" s="122"/>
      <c r="P84" s="121">
        <f t="shared" si="29"/>
        <v>0.03</v>
      </c>
      <c r="Q84" s="120">
        <f>'Tabella coef-Q'!K89</f>
        <v>0.03</v>
      </c>
      <c r="R84" s="122"/>
      <c r="S84" s="121">
        <f t="shared" si="30"/>
        <v>0.03</v>
      </c>
      <c r="T84" s="120">
        <f>'Tabella coef-Q'!L89</f>
        <v>0.03</v>
      </c>
      <c r="U84" s="582" t="s">
        <v>208</v>
      </c>
      <c r="V84" s="527"/>
      <c r="W84" s="527"/>
      <c r="X84" s="582" t="s">
        <v>208</v>
      </c>
      <c r="Y84" s="527"/>
      <c r="Z84" s="527"/>
      <c r="AA84" s="582" t="s">
        <v>208</v>
      </c>
      <c r="AB84" s="527"/>
      <c r="AC84" s="527"/>
      <c r="AD84" s="582" t="s">
        <v>208</v>
      </c>
      <c r="AE84" s="527"/>
      <c r="AF84" s="527"/>
      <c r="AG84" s="582" t="s">
        <v>208</v>
      </c>
      <c r="AH84" s="527"/>
      <c r="AI84" s="527"/>
      <c r="AJ84" s="526" t="s">
        <v>208</v>
      </c>
      <c r="AK84" s="527"/>
      <c r="AL84" s="528"/>
      <c r="AM84" s="165"/>
    </row>
    <row r="85" spans="1:39" ht="31.5" outlineLevel="1" x14ac:dyDescent="0.25">
      <c r="A85" s="167"/>
      <c r="B85" s="574"/>
      <c r="C85" s="565"/>
      <c r="D85" s="589"/>
      <c r="E85" s="592"/>
      <c r="F85" s="129" t="s">
        <v>309</v>
      </c>
      <c r="G85" s="128" t="s">
        <v>308</v>
      </c>
      <c r="H85" s="127" t="str">
        <f>+'Input PARCELLA'!C48</f>
        <v>?</v>
      </c>
      <c r="I85" s="123"/>
      <c r="J85" s="121">
        <f t="shared" si="28"/>
        <v>0</v>
      </c>
      <c r="K85" s="120">
        <f>'Tabella coef-Q'!I90</f>
        <v>0.02</v>
      </c>
      <c r="L85" s="122"/>
      <c r="M85" s="121">
        <f t="shared" si="20"/>
        <v>0</v>
      </c>
      <c r="N85" s="120">
        <f>'Tabella coef-Q'!J90</f>
        <v>0.02</v>
      </c>
      <c r="O85" s="122"/>
      <c r="P85" s="121">
        <f t="shared" si="29"/>
        <v>0</v>
      </c>
      <c r="Q85" s="120">
        <f>'Tabella coef-Q'!K90</f>
        <v>0.02</v>
      </c>
      <c r="R85" s="122"/>
      <c r="S85" s="121">
        <f t="shared" si="30"/>
        <v>0</v>
      </c>
      <c r="T85" s="120">
        <f>'Tabella coef-Q'!L90</f>
        <v>0.02</v>
      </c>
      <c r="U85" s="582" t="s">
        <v>208</v>
      </c>
      <c r="V85" s="527"/>
      <c r="W85" s="527"/>
      <c r="X85" s="582" t="s">
        <v>208</v>
      </c>
      <c r="Y85" s="527"/>
      <c r="Z85" s="527"/>
      <c r="AA85" s="582" t="s">
        <v>208</v>
      </c>
      <c r="AB85" s="527"/>
      <c r="AC85" s="527"/>
      <c r="AD85" s="582" t="s">
        <v>208</v>
      </c>
      <c r="AE85" s="527"/>
      <c r="AF85" s="527"/>
      <c r="AG85" s="582" t="s">
        <v>208</v>
      </c>
      <c r="AH85" s="527"/>
      <c r="AI85" s="527"/>
      <c r="AJ85" s="526" t="s">
        <v>208</v>
      </c>
      <c r="AK85" s="527"/>
      <c r="AL85" s="528"/>
      <c r="AM85" s="165"/>
    </row>
    <row r="86" spans="1:39" ht="36" customHeight="1" outlineLevel="1" x14ac:dyDescent="0.25">
      <c r="A86" s="167"/>
      <c r="B86" s="574"/>
      <c r="C86" s="565"/>
      <c r="D86" s="589"/>
      <c r="E86" s="592"/>
      <c r="F86" s="129" t="s">
        <v>307</v>
      </c>
      <c r="G86" s="128" t="s">
        <v>306</v>
      </c>
      <c r="H86" s="127" t="str">
        <f>+'Input PARCELLA'!C49</f>
        <v>x</v>
      </c>
      <c r="I86" s="123"/>
      <c r="J86" s="121">
        <f t="shared" si="28"/>
        <v>0.01</v>
      </c>
      <c r="K86" s="120">
        <f>'Tabella coef-Q'!I91</f>
        <v>0.01</v>
      </c>
      <c r="L86" s="122"/>
      <c r="M86" s="121">
        <f t="shared" si="20"/>
        <v>0.01</v>
      </c>
      <c r="N86" s="120">
        <f>'Tabella coef-Q'!J91</f>
        <v>0.01</v>
      </c>
      <c r="O86" s="122"/>
      <c r="P86" s="121">
        <f t="shared" si="29"/>
        <v>0.01</v>
      </c>
      <c r="Q86" s="120">
        <f>'Tabella coef-Q'!K91</f>
        <v>0.01</v>
      </c>
      <c r="R86" s="122"/>
      <c r="S86" s="121">
        <f t="shared" si="30"/>
        <v>0.01</v>
      </c>
      <c r="T86" s="120">
        <f>'Tabella coef-Q'!L91</f>
        <v>0.01</v>
      </c>
      <c r="U86" s="122"/>
      <c r="V86" s="121">
        <f>IF($H86="X",W86,IF(U86="X",W86,0))</f>
        <v>0.01</v>
      </c>
      <c r="W86" s="120">
        <f>'Tabella coef-Q'!M91</f>
        <v>0.01</v>
      </c>
      <c r="X86" s="122"/>
      <c r="Y86" s="121">
        <f>IF($H86="X",Z86,IF(X86="X",Z86,0))</f>
        <v>0.01</v>
      </c>
      <c r="Z86" s="120">
        <f>'Tabella coef-Q'!N91</f>
        <v>0.01</v>
      </c>
      <c r="AA86" s="122"/>
      <c r="AB86" s="121">
        <f>IF($H86="X",AC86,IF(AA86="X",AC86,0))</f>
        <v>0.01</v>
      </c>
      <c r="AC86" s="120">
        <f>'Tabella coef-Q'!O91</f>
        <v>0.01</v>
      </c>
      <c r="AD86" s="122"/>
      <c r="AE86" s="121">
        <f>IF($H86="X",AF86,IF(AD86="X",AF86,0))</f>
        <v>0.01</v>
      </c>
      <c r="AF86" s="120">
        <f>'Tabella coef-Q'!P91</f>
        <v>0.01</v>
      </c>
      <c r="AG86" s="122"/>
      <c r="AH86" s="121">
        <f>IF($H86="X",AI86,IF(AG86="X",AI86,0))</f>
        <v>0.01</v>
      </c>
      <c r="AI86" s="120">
        <f>'Tabella coef-Q'!Q91</f>
        <v>0.01</v>
      </c>
      <c r="AJ86" s="526" t="s">
        <v>208</v>
      </c>
      <c r="AK86" s="527"/>
      <c r="AL86" s="528"/>
      <c r="AM86" s="165"/>
    </row>
    <row r="87" spans="1:39" ht="51" customHeight="1" outlineLevel="1" x14ac:dyDescent="0.25">
      <c r="A87" s="167"/>
      <c r="B87" s="574"/>
      <c r="C87" s="565"/>
      <c r="D87" s="589"/>
      <c r="E87" s="592"/>
      <c r="F87" s="129" t="s">
        <v>305</v>
      </c>
      <c r="G87" s="128" t="s">
        <v>304</v>
      </c>
      <c r="H87" s="127"/>
      <c r="I87" s="123"/>
      <c r="J87" s="121">
        <f t="shared" si="28"/>
        <v>0</v>
      </c>
      <c r="K87" s="120">
        <f>'Tabella coef-Q'!I92</f>
        <v>0.15</v>
      </c>
      <c r="L87" s="122"/>
      <c r="M87" s="121">
        <f t="shared" si="20"/>
        <v>0</v>
      </c>
      <c r="N87" s="120">
        <f>'Tabella coef-Q'!J92</f>
        <v>0.12</v>
      </c>
      <c r="O87" s="122"/>
      <c r="P87" s="121">
        <f t="shared" si="29"/>
        <v>0</v>
      </c>
      <c r="Q87" s="120">
        <f>'Tabella coef-Q'!K92</f>
        <v>0.19</v>
      </c>
      <c r="R87" s="122"/>
      <c r="S87" s="121">
        <f t="shared" si="30"/>
        <v>0</v>
      </c>
      <c r="T87" s="120">
        <f>'Tabella coef-Q'!L92</f>
        <v>0.19</v>
      </c>
      <c r="U87" s="122"/>
      <c r="V87" s="121">
        <f>IF($H87="X",W87,IF(U87="X",W87,0))</f>
        <v>0</v>
      </c>
      <c r="W87" s="120">
        <f>'Tabella coef-Q'!M92</f>
        <v>0.19</v>
      </c>
      <c r="X87" s="122"/>
      <c r="Y87" s="121">
        <f>IF($H87="X",Z87,IF(X87="X",Z87,0))</f>
        <v>0</v>
      </c>
      <c r="Z87" s="120">
        <f>'Tabella coef-Q'!N92</f>
        <v>0.22</v>
      </c>
      <c r="AA87" s="122"/>
      <c r="AB87" s="121">
        <f>IF($H87="X",AC87,IF(AA87="X",AC87,0))</f>
        <v>0</v>
      </c>
      <c r="AC87" s="120">
        <f>'Tabella coef-Q'!O92</f>
        <v>0.19</v>
      </c>
      <c r="AD87" s="122"/>
      <c r="AE87" s="121">
        <f>IF($H87="X",AF87,IF(AD87="X",AF87,0))</f>
        <v>0</v>
      </c>
      <c r="AF87" s="120">
        <f>'Tabella coef-Q'!P92</f>
        <v>0.23</v>
      </c>
      <c r="AG87" s="122"/>
      <c r="AH87" s="121">
        <f>IF($H87="X",AI87,IF(AG87="X",AI87,0))</f>
        <v>0</v>
      </c>
      <c r="AI87" s="120">
        <f>'Tabella coef-Q'!Q92</f>
        <v>0.23</v>
      </c>
      <c r="AJ87" s="526" t="s">
        <v>208</v>
      </c>
      <c r="AK87" s="527"/>
      <c r="AL87" s="528"/>
      <c r="AM87" s="165"/>
    </row>
    <row r="88" spans="1:39" ht="33" customHeight="1" outlineLevel="1" x14ac:dyDescent="0.25">
      <c r="A88" s="167"/>
      <c r="B88" s="574"/>
      <c r="C88" s="565"/>
      <c r="D88" s="589"/>
      <c r="E88" s="592"/>
      <c r="F88" s="129" t="s">
        <v>303</v>
      </c>
      <c r="G88" s="128" t="s">
        <v>302</v>
      </c>
      <c r="H88" s="127"/>
      <c r="I88" s="123"/>
      <c r="J88" s="121">
        <f t="shared" si="28"/>
        <v>0</v>
      </c>
      <c r="K88" s="120">
        <f>'Tabella coef-Q'!I93</f>
        <v>0.01</v>
      </c>
      <c r="L88" s="122"/>
      <c r="M88" s="121">
        <f t="shared" si="20"/>
        <v>0</v>
      </c>
      <c r="N88" s="120">
        <f>'Tabella coef-Q'!J93</f>
        <v>0.01</v>
      </c>
      <c r="O88" s="122"/>
      <c r="P88" s="121">
        <f t="shared" si="29"/>
        <v>0</v>
      </c>
      <c r="Q88" s="120">
        <f>'Tabella coef-Q'!K93</f>
        <v>0.01</v>
      </c>
      <c r="R88" s="122"/>
      <c r="S88" s="121">
        <f t="shared" si="30"/>
        <v>0</v>
      </c>
      <c r="T88" s="120">
        <f>'Tabella coef-Q'!L93</f>
        <v>0.01</v>
      </c>
      <c r="U88" s="122"/>
      <c r="V88" s="121">
        <f>IF($H88="X",W88,IF(U88="X",W88,0))</f>
        <v>0</v>
      </c>
      <c r="W88" s="120">
        <f>'Tabella coef-Q'!M93</f>
        <v>0.01</v>
      </c>
      <c r="X88" s="122"/>
      <c r="Y88" s="121">
        <f>IF($H88="X",Z88,IF(X88="X",Z88,0))</f>
        <v>0</v>
      </c>
      <c r="Z88" s="120">
        <f>'Tabella coef-Q'!N93</f>
        <v>0.01</v>
      </c>
      <c r="AA88" s="122"/>
      <c r="AB88" s="121">
        <f>IF($H88="X",AC88,IF(AA88="X",AC88,0))</f>
        <v>0</v>
      </c>
      <c r="AC88" s="120">
        <f>'Tabella coef-Q'!O93</f>
        <v>0.01</v>
      </c>
      <c r="AD88" s="122"/>
      <c r="AE88" s="121">
        <f>IF($H88="X",AF88,IF(AD88="X",AF88,0))</f>
        <v>0</v>
      </c>
      <c r="AF88" s="120">
        <f>'Tabella coef-Q'!P93</f>
        <v>0.01</v>
      </c>
      <c r="AG88" s="122"/>
      <c r="AH88" s="121">
        <f>IF($H88="X",AI88,IF(AG88="X",AI88,0))</f>
        <v>0</v>
      </c>
      <c r="AI88" s="120">
        <f>'Tabella coef-Q'!Q93</f>
        <v>0.01</v>
      </c>
      <c r="AJ88" s="526" t="s">
        <v>208</v>
      </c>
      <c r="AK88" s="527"/>
      <c r="AL88" s="528"/>
      <c r="AM88" s="165"/>
    </row>
    <row r="89" spans="1:39" ht="24.95" customHeight="1" outlineLevel="1" x14ac:dyDescent="0.25">
      <c r="A89" s="167"/>
      <c r="B89" s="574"/>
      <c r="C89" s="565"/>
      <c r="D89" s="589"/>
      <c r="E89" s="592"/>
      <c r="F89" s="129" t="s">
        <v>301</v>
      </c>
      <c r="G89" s="128" t="s">
        <v>300</v>
      </c>
      <c r="H89" s="127"/>
      <c r="I89" s="123"/>
      <c r="J89" s="121">
        <f t="shared" si="28"/>
        <v>0</v>
      </c>
      <c r="K89" s="120">
        <f>'Tabella coef-Q'!I94</f>
        <v>0.13</v>
      </c>
      <c r="L89" s="122"/>
      <c r="M89" s="121">
        <f t="shared" si="20"/>
        <v>0</v>
      </c>
      <c r="N89" s="120">
        <f>'Tabella coef-Q'!J94</f>
        <v>0.13</v>
      </c>
      <c r="O89" s="122"/>
      <c r="P89" s="121">
        <f t="shared" si="29"/>
        <v>0</v>
      </c>
      <c r="Q89" s="120">
        <f>'Tabella coef-Q'!K94</f>
        <v>0.13</v>
      </c>
      <c r="R89" s="122"/>
      <c r="S89" s="121">
        <f t="shared" si="30"/>
        <v>0</v>
      </c>
      <c r="T89" s="120">
        <f>'Tabella coef-Q'!L94</f>
        <v>0.13</v>
      </c>
      <c r="U89" s="122"/>
      <c r="V89" s="121">
        <f>IF($H89="X",W89,IF(U89="X",W89,0))</f>
        <v>0</v>
      </c>
      <c r="W89" s="120">
        <f>'Tabella coef-Q'!M94</f>
        <v>0.13</v>
      </c>
      <c r="X89" s="122"/>
      <c r="Y89" s="121">
        <f>IF($H89="X",Z89,IF(X89="X",Z89,0))</f>
        <v>0</v>
      </c>
      <c r="Z89" s="120">
        <f>'Tabella coef-Q'!N94</f>
        <v>0.13</v>
      </c>
      <c r="AA89" s="122"/>
      <c r="AB89" s="121">
        <f>IF($H89="X",AC89,IF(AA89="X",AC89,0))</f>
        <v>0</v>
      </c>
      <c r="AC89" s="120">
        <f>'Tabella coef-Q'!O94</f>
        <v>0.13</v>
      </c>
      <c r="AD89" s="122"/>
      <c r="AE89" s="121">
        <f>IF($H89="X",AF89,IF(AD89="X",AF89,0))</f>
        <v>0</v>
      </c>
      <c r="AF89" s="120">
        <f>'Tabella coef-Q'!P94</f>
        <v>0.13</v>
      </c>
      <c r="AG89" s="122"/>
      <c r="AH89" s="121">
        <f>IF($H89="X",AI89,IF(AG89="X",AI89,0))</f>
        <v>0</v>
      </c>
      <c r="AI89" s="120">
        <f>'Tabella coef-Q'!Q94</f>
        <v>0.13</v>
      </c>
      <c r="AJ89" s="526" t="s">
        <v>208</v>
      </c>
      <c r="AK89" s="527"/>
      <c r="AL89" s="528"/>
      <c r="AM89" s="165"/>
    </row>
    <row r="90" spans="1:39" ht="35.25" customHeight="1" outlineLevel="1" thickBot="1" x14ac:dyDescent="0.3">
      <c r="A90" s="167"/>
      <c r="B90" s="586"/>
      <c r="C90" s="587"/>
      <c r="D90" s="590"/>
      <c r="E90" s="593"/>
      <c r="F90" s="126" t="s">
        <v>299</v>
      </c>
      <c r="G90" s="125" t="s">
        <v>298</v>
      </c>
      <c r="H90" s="124"/>
      <c r="I90" s="549"/>
      <c r="J90" s="550"/>
      <c r="K90" s="550"/>
      <c r="L90" s="553"/>
      <c r="M90" s="550"/>
      <c r="N90" s="550"/>
      <c r="O90" s="553"/>
      <c r="P90" s="550"/>
      <c r="Q90" s="550"/>
      <c r="R90" s="553"/>
      <c r="S90" s="550"/>
      <c r="T90" s="550"/>
      <c r="U90" s="553"/>
      <c r="V90" s="550"/>
      <c r="W90" s="550"/>
      <c r="X90" s="553"/>
      <c r="Y90" s="550"/>
      <c r="Z90" s="550"/>
      <c r="AA90" s="553"/>
      <c r="AB90" s="550"/>
      <c r="AC90" s="550"/>
      <c r="AD90" s="122"/>
      <c r="AE90" s="121">
        <f>IF($H90="X",AF90,IF(AD90="X",AF90,0))</f>
        <v>0</v>
      </c>
      <c r="AF90" s="146">
        <f>'Tabella coef-Q'!P95</f>
        <v>0.3</v>
      </c>
      <c r="AG90" s="122"/>
      <c r="AH90" s="121">
        <f>IF($H90="X",AI90,IF(AG90="X",AI90,0))</f>
        <v>0</v>
      </c>
      <c r="AI90" s="146">
        <f>'Tabella coef-Q'!Q95</f>
        <v>0.3</v>
      </c>
      <c r="AJ90" s="122"/>
      <c r="AK90" s="121">
        <f>IF($H90="X",AL90,IF(AJ90="X",AL90,0))</f>
        <v>0</v>
      </c>
      <c r="AL90" s="166">
        <f>'Tabella coef-Q'!R95</f>
        <v>0.3</v>
      </c>
      <c r="AM90" s="165"/>
    </row>
    <row r="91" spans="1:39" ht="18" customHeight="1" outlineLevel="1" x14ac:dyDescent="0.25">
      <c r="A91" s="90"/>
      <c r="B91" s="520" t="s">
        <v>207</v>
      </c>
      <c r="C91" s="581"/>
      <c r="D91" s="581"/>
      <c r="E91" s="581"/>
      <c r="F91" s="522" t="s">
        <v>206</v>
      </c>
      <c r="G91" s="522"/>
      <c r="H91" s="119"/>
      <c r="I91" s="117"/>
      <c r="J91" s="116">
        <f>SUM(J67:J90)</f>
        <v>0.43000000000000005</v>
      </c>
      <c r="K91" s="118">
        <f>J91</f>
        <v>0.43000000000000005</v>
      </c>
      <c r="L91" s="117"/>
      <c r="M91" s="116">
        <f>SUM(M67:M90)</f>
        <v>0.4900000000000001</v>
      </c>
      <c r="N91" s="118">
        <f>M91</f>
        <v>0.4900000000000001</v>
      </c>
      <c r="O91" s="117"/>
      <c r="P91" s="116">
        <f>SUM(P67:P90)</f>
        <v>0.43000000000000005</v>
      </c>
      <c r="Q91" s="118">
        <f>P91</f>
        <v>0.43000000000000005</v>
      </c>
      <c r="R91" s="117"/>
      <c r="S91" s="116">
        <f>SUM(S67:S90)</f>
        <v>0.43000000000000005</v>
      </c>
      <c r="T91" s="118">
        <f>S91</f>
        <v>0.43000000000000005</v>
      </c>
      <c r="U91" s="117"/>
      <c r="V91" s="116">
        <f>SUM(V67:V90)</f>
        <v>0.39</v>
      </c>
      <c r="W91" s="118">
        <f>V91</f>
        <v>0.39</v>
      </c>
      <c r="X91" s="117"/>
      <c r="Y91" s="116">
        <f>SUM(Y67:Y90)</f>
        <v>0.36</v>
      </c>
      <c r="Z91" s="118">
        <f>Y91</f>
        <v>0.36</v>
      </c>
      <c r="AA91" s="117"/>
      <c r="AB91" s="116">
        <f>SUM(AB67:AB90)</f>
        <v>0.36</v>
      </c>
      <c r="AC91" s="118">
        <f>AB91</f>
        <v>0.36</v>
      </c>
      <c r="AD91" s="117"/>
      <c r="AE91" s="116">
        <f>SUM(AE67:AE90)</f>
        <v>0.37</v>
      </c>
      <c r="AF91" s="118">
        <f>AE91</f>
        <v>0.37</v>
      </c>
      <c r="AG91" s="117"/>
      <c r="AH91" s="116">
        <f>SUM(AH67:AH90)</f>
        <v>0.37</v>
      </c>
      <c r="AI91" s="118">
        <f>AH91</f>
        <v>0.37</v>
      </c>
      <c r="AJ91" s="117"/>
      <c r="AK91" s="116">
        <f>SUM(AK67:AK90)</f>
        <v>0</v>
      </c>
      <c r="AL91" s="115">
        <f>AK91</f>
        <v>0</v>
      </c>
      <c r="AM91" s="88"/>
    </row>
    <row r="92" spans="1:39" ht="33" customHeight="1" outlineLevel="1" x14ac:dyDescent="0.25">
      <c r="A92" s="90"/>
      <c r="B92" s="523" t="s">
        <v>225</v>
      </c>
      <c r="C92" s="524"/>
      <c r="D92" s="524"/>
      <c r="E92" s="524"/>
      <c r="F92" s="525" t="s">
        <v>204</v>
      </c>
      <c r="G92" s="525"/>
      <c r="H92" s="114"/>
      <c r="I92" s="517">
        <f>K91*I10*I11*I14</f>
        <v>0</v>
      </c>
      <c r="J92" s="518"/>
      <c r="K92" s="519"/>
      <c r="L92" s="517">
        <f>N91*L10*L11*L14</f>
        <v>0</v>
      </c>
      <c r="M92" s="518"/>
      <c r="N92" s="519"/>
      <c r="O92" s="517">
        <f>Q91*O10*O11*O14</f>
        <v>0</v>
      </c>
      <c r="P92" s="518"/>
      <c r="Q92" s="519"/>
      <c r="R92" s="517">
        <f>T91*R10*R11*R14</f>
        <v>0</v>
      </c>
      <c r="S92" s="518"/>
      <c r="T92" s="519"/>
      <c r="U92" s="517">
        <f>W91*U10*U11*U14</f>
        <v>0</v>
      </c>
      <c r="V92" s="518"/>
      <c r="W92" s="519"/>
      <c r="X92" s="517">
        <f>Z91*X10*X11*X14</f>
        <v>0</v>
      </c>
      <c r="Y92" s="518"/>
      <c r="Z92" s="519"/>
      <c r="AA92" s="517">
        <f>AC91*AA10*AA11*AA14</f>
        <v>0</v>
      </c>
      <c r="AB92" s="518"/>
      <c r="AC92" s="519"/>
      <c r="AD92" s="517">
        <f>AF91*AD10*AD11*AD14</f>
        <v>0</v>
      </c>
      <c r="AE92" s="518"/>
      <c r="AF92" s="519"/>
      <c r="AG92" s="517">
        <f>AI91*AG10*AG11*AG14</f>
        <v>0</v>
      </c>
      <c r="AH92" s="518"/>
      <c r="AI92" s="519"/>
      <c r="AJ92" s="517">
        <f>AL91*AJ10*AJ11*AJ14</f>
        <v>0</v>
      </c>
      <c r="AK92" s="518"/>
      <c r="AL92" s="531"/>
      <c r="AM92" s="113"/>
    </row>
    <row r="93" spans="1:39" ht="24.75" customHeight="1" outlineLevel="1" thickBot="1" x14ac:dyDescent="0.3">
      <c r="A93" s="112"/>
      <c r="B93" s="504" t="s">
        <v>203</v>
      </c>
      <c r="C93" s="505"/>
      <c r="D93" s="505"/>
      <c r="E93" s="505"/>
      <c r="F93" s="505"/>
      <c r="G93" s="506"/>
      <c r="H93" s="111"/>
      <c r="I93" s="507">
        <f>SUM(I92:AL92)</f>
        <v>0</v>
      </c>
      <c r="J93" s="508"/>
      <c r="K93" s="508"/>
      <c r="L93" s="508"/>
      <c r="M93" s="508"/>
      <c r="N93" s="508"/>
      <c r="O93" s="508"/>
      <c r="P93" s="508"/>
      <c r="Q93" s="508"/>
      <c r="R93" s="508"/>
      <c r="S93" s="508"/>
      <c r="T93" s="508"/>
      <c r="U93" s="508"/>
      <c r="V93" s="508"/>
      <c r="W93" s="508"/>
      <c r="X93" s="508"/>
      <c r="Y93" s="508"/>
      <c r="Z93" s="508"/>
      <c r="AA93" s="508"/>
      <c r="AB93" s="508"/>
      <c r="AC93" s="508"/>
      <c r="AD93" s="508"/>
      <c r="AE93" s="508"/>
      <c r="AF93" s="508"/>
      <c r="AG93" s="508"/>
      <c r="AH93" s="508"/>
      <c r="AI93" s="508"/>
      <c r="AJ93" s="508"/>
      <c r="AK93" s="490"/>
      <c r="AL93" s="491"/>
      <c r="AM93" s="110"/>
    </row>
    <row r="94" spans="1:39" ht="9.9499999999999993" customHeight="1" thickBot="1" x14ac:dyDescent="0.3">
      <c r="A94" s="112"/>
      <c r="B94" s="141"/>
      <c r="C94" s="140"/>
      <c r="D94" s="140"/>
      <c r="E94" s="140"/>
      <c r="F94" s="139"/>
      <c r="G94" s="138"/>
      <c r="H94" s="138"/>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10"/>
    </row>
    <row r="95" spans="1:39" ht="18" customHeight="1" outlineLevel="1" thickBot="1" x14ac:dyDescent="0.3">
      <c r="A95" s="90"/>
      <c r="B95" s="533" t="s">
        <v>297</v>
      </c>
      <c r="C95" s="534"/>
      <c r="D95" s="534"/>
      <c r="E95" s="534"/>
      <c r="F95" s="534"/>
      <c r="G95" s="534"/>
      <c r="H95" s="534"/>
      <c r="I95" s="534"/>
      <c r="J95" s="534"/>
      <c r="K95" s="534"/>
      <c r="L95" s="534"/>
      <c r="M95" s="534"/>
      <c r="N95" s="534"/>
      <c r="O95" s="534"/>
      <c r="P95" s="534"/>
      <c r="Q95" s="534"/>
      <c r="R95" s="534"/>
      <c r="S95" s="534"/>
      <c r="T95" s="534"/>
      <c r="U95" s="534"/>
      <c r="V95" s="534"/>
      <c r="W95" s="534"/>
      <c r="X95" s="534"/>
      <c r="Y95" s="534"/>
      <c r="Z95" s="534"/>
      <c r="AA95" s="534"/>
      <c r="AB95" s="534"/>
      <c r="AC95" s="534"/>
      <c r="AD95" s="534"/>
      <c r="AE95" s="534"/>
      <c r="AF95" s="534"/>
      <c r="AG95" s="534"/>
      <c r="AH95" s="534"/>
      <c r="AI95" s="534"/>
      <c r="AJ95" s="534"/>
      <c r="AK95" s="453"/>
      <c r="AL95" s="454"/>
      <c r="AM95" s="113"/>
    </row>
    <row r="96" spans="1:39" ht="40.5" customHeight="1" outlineLevel="1" x14ac:dyDescent="0.25">
      <c r="A96" s="90"/>
      <c r="B96" s="573" t="s">
        <v>296</v>
      </c>
      <c r="C96" s="575" t="s">
        <v>295</v>
      </c>
      <c r="D96" s="577" t="s">
        <v>222</v>
      </c>
      <c r="E96" s="579" t="s">
        <v>221</v>
      </c>
      <c r="F96" s="136" t="s">
        <v>294</v>
      </c>
      <c r="G96" s="135" t="s">
        <v>293</v>
      </c>
      <c r="H96" s="134" t="str">
        <f>+'Input PARCELLA'!C51</f>
        <v>x</v>
      </c>
      <c r="I96" s="133"/>
      <c r="J96" s="131">
        <f t="shared" ref="J96:J106" si="31">IF($H96="X",K96,IF(I96="X",K96,0))</f>
        <v>0.1</v>
      </c>
      <c r="K96" s="130">
        <f>'Tabella coef-Q'!I101</f>
        <v>0.1</v>
      </c>
      <c r="L96" s="132"/>
      <c r="M96" s="131">
        <f t="shared" ref="M96:M106" si="32">IF($H96="X",N96,IF(L96="X",N96,0))</f>
        <v>0.12</v>
      </c>
      <c r="N96" s="130">
        <f>'Tabella coef-Q'!J101</f>
        <v>0.12</v>
      </c>
      <c r="O96" s="132"/>
      <c r="P96" s="131">
        <f t="shared" ref="P96:P106" si="33">IF($H96="X",Q96,IF(O96="X",Q96,0))</f>
        <v>0.15</v>
      </c>
      <c r="Q96" s="130">
        <f>'Tabella coef-Q'!K101</f>
        <v>0.15</v>
      </c>
      <c r="R96" s="132"/>
      <c r="S96" s="131">
        <f t="shared" ref="S96:S106" si="34">IF($H96="X",T96,IF(R96="X",T96,0))</f>
        <v>0.15</v>
      </c>
      <c r="T96" s="130">
        <f>'Tabella coef-Q'!L101</f>
        <v>0.15</v>
      </c>
      <c r="U96" s="132"/>
      <c r="V96" s="131">
        <f t="shared" ref="V96:V106" si="35">IF($H96="X",W96,IF(U96="X",W96,0))</f>
        <v>0.04</v>
      </c>
      <c r="W96" s="130">
        <f>'Tabella coef-Q'!M101</f>
        <v>0.04</v>
      </c>
      <c r="X96" s="132"/>
      <c r="Y96" s="131">
        <f t="shared" ref="Y96:Y106" si="36">IF($H96="X",Z96,IF(X96="X",Z96,0))</f>
        <v>0.09</v>
      </c>
      <c r="Z96" s="130">
        <f>'Tabella coef-Q'!N101</f>
        <v>0.09</v>
      </c>
      <c r="AA96" s="132"/>
      <c r="AB96" s="131">
        <f t="shared" ref="AB96:AB106" si="37">IF($H96="X",AC96,IF(AA96="X",AC96,0))</f>
        <v>0.05</v>
      </c>
      <c r="AC96" s="130">
        <f>'Tabella coef-Q'!O101</f>
        <v>0.05</v>
      </c>
      <c r="AD96" s="132"/>
      <c r="AE96" s="131">
        <f t="shared" ref="AE96:AE111" si="38">IF($H96="X",AF96,IF(AD96="X",AF96,0))</f>
        <v>0.04</v>
      </c>
      <c r="AF96" s="130">
        <f>'Tabella coef-Q'!P101</f>
        <v>0.04</v>
      </c>
      <c r="AG96" s="132"/>
      <c r="AH96" s="131">
        <f t="shared" ref="AH96:AH111" si="39">IF($H96="X",AI96,IF(AG96="X",AI96,0))</f>
        <v>0.04</v>
      </c>
      <c r="AI96" s="130">
        <f>'Tabella coef-Q'!Q101</f>
        <v>0.04</v>
      </c>
      <c r="AJ96" s="544"/>
      <c r="AK96" s="545"/>
      <c r="AL96" s="546"/>
      <c r="AM96" s="88"/>
    </row>
    <row r="97" spans="1:39" ht="35.25" customHeight="1" outlineLevel="1" x14ac:dyDescent="0.25">
      <c r="A97" s="90"/>
      <c r="B97" s="574"/>
      <c r="C97" s="565"/>
      <c r="D97" s="578"/>
      <c r="E97" s="580"/>
      <c r="F97" s="129" t="s">
        <v>292</v>
      </c>
      <c r="G97" s="128" t="s">
        <v>291</v>
      </c>
      <c r="H97" s="127" t="str">
        <f>+'Input PARCELLA'!C52</f>
        <v>x</v>
      </c>
      <c r="I97" s="123"/>
      <c r="J97" s="121">
        <f t="shared" si="31"/>
        <v>0.13</v>
      </c>
      <c r="K97" s="120">
        <f>'Tabella coef-Q'!I102</f>
        <v>0.13</v>
      </c>
      <c r="L97" s="122"/>
      <c r="M97" s="121">
        <f t="shared" si="32"/>
        <v>0.13</v>
      </c>
      <c r="N97" s="120">
        <f>'Tabella coef-Q'!J102</f>
        <v>0.13</v>
      </c>
      <c r="O97" s="122"/>
      <c r="P97" s="121">
        <f t="shared" si="33"/>
        <v>0.05</v>
      </c>
      <c r="Q97" s="120">
        <f>'Tabella coef-Q'!K102</f>
        <v>0.05</v>
      </c>
      <c r="R97" s="122"/>
      <c r="S97" s="121">
        <f t="shared" si="34"/>
        <v>0.05</v>
      </c>
      <c r="T97" s="120">
        <f>'Tabella coef-Q'!L102</f>
        <v>0.05</v>
      </c>
      <c r="U97" s="122"/>
      <c r="V97" s="121">
        <f t="shared" si="35"/>
        <v>0.08</v>
      </c>
      <c r="W97" s="120">
        <f>'Tabella coef-Q'!M102</f>
        <v>0.08</v>
      </c>
      <c r="X97" s="122"/>
      <c r="Y97" s="121">
        <f t="shared" si="36"/>
        <v>0.05</v>
      </c>
      <c r="Z97" s="120">
        <f>'Tabella coef-Q'!N102</f>
        <v>0.05</v>
      </c>
      <c r="AA97" s="122"/>
      <c r="AB97" s="121">
        <f t="shared" si="37"/>
        <v>0.1</v>
      </c>
      <c r="AC97" s="120">
        <f>'Tabella coef-Q'!O102</f>
        <v>0.1</v>
      </c>
      <c r="AD97" s="122"/>
      <c r="AE97" s="121">
        <f t="shared" si="38"/>
        <v>0.08</v>
      </c>
      <c r="AF97" s="120">
        <f>'Tabella coef-Q'!P102</f>
        <v>0.08</v>
      </c>
      <c r="AG97" s="122"/>
      <c r="AH97" s="121">
        <f t="shared" si="39"/>
        <v>0.08</v>
      </c>
      <c r="AI97" s="120">
        <f>'Tabella coef-Q'!Q102</f>
        <v>0.08</v>
      </c>
      <c r="AJ97" s="526" t="s">
        <v>208</v>
      </c>
      <c r="AK97" s="527"/>
      <c r="AL97" s="528"/>
      <c r="AM97" s="88"/>
    </row>
    <row r="98" spans="1:39" ht="67.5" customHeight="1" outlineLevel="1" x14ac:dyDescent="0.25">
      <c r="A98" s="90"/>
      <c r="B98" s="574"/>
      <c r="C98" s="565"/>
      <c r="D98" s="578"/>
      <c r="E98" s="580"/>
      <c r="F98" s="129" t="s">
        <v>290</v>
      </c>
      <c r="G98" s="128" t="s">
        <v>289</v>
      </c>
      <c r="H98" s="127" t="str">
        <f>+'Input PARCELLA'!C53</f>
        <v>x</v>
      </c>
      <c r="I98" s="123"/>
      <c r="J98" s="121">
        <f t="shared" si="31"/>
        <v>0.04</v>
      </c>
      <c r="K98" s="120">
        <f>'Tabella coef-Q'!I103</f>
        <v>0.04</v>
      </c>
      <c r="L98" s="122"/>
      <c r="M98" s="121">
        <f t="shared" si="32"/>
        <v>0.03</v>
      </c>
      <c r="N98" s="120">
        <f>'Tabella coef-Q'!J103</f>
        <v>0.03</v>
      </c>
      <c r="O98" s="122"/>
      <c r="P98" s="121">
        <f t="shared" si="33"/>
        <v>0.05</v>
      </c>
      <c r="Q98" s="120">
        <f>'Tabella coef-Q'!K103</f>
        <v>0.05</v>
      </c>
      <c r="R98" s="122"/>
      <c r="S98" s="121">
        <f t="shared" si="34"/>
        <v>0.05</v>
      </c>
      <c r="T98" s="120">
        <f>'Tabella coef-Q'!L103</f>
        <v>0.05</v>
      </c>
      <c r="U98" s="122"/>
      <c r="V98" s="121">
        <f t="shared" si="35"/>
        <v>0.03</v>
      </c>
      <c r="W98" s="120">
        <f>'Tabella coef-Q'!M103</f>
        <v>0.03</v>
      </c>
      <c r="X98" s="122"/>
      <c r="Y98" s="121">
        <f t="shared" si="36"/>
        <v>0.04</v>
      </c>
      <c r="Z98" s="120">
        <f>'Tabella coef-Q'!N103</f>
        <v>0.04</v>
      </c>
      <c r="AA98" s="122"/>
      <c r="AB98" s="121">
        <f t="shared" si="37"/>
        <v>0.03</v>
      </c>
      <c r="AC98" s="120">
        <f>'Tabella coef-Q'!O103</f>
        <v>0.03</v>
      </c>
      <c r="AD98" s="122"/>
      <c r="AE98" s="121">
        <f t="shared" si="38"/>
        <v>0.03</v>
      </c>
      <c r="AF98" s="120">
        <f>'Tabella coef-Q'!P103</f>
        <v>0.03</v>
      </c>
      <c r="AG98" s="122"/>
      <c r="AH98" s="121">
        <f t="shared" si="39"/>
        <v>0.03</v>
      </c>
      <c r="AI98" s="120">
        <f>'Tabella coef-Q'!Q103</f>
        <v>0.03</v>
      </c>
      <c r="AJ98" s="526" t="s">
        <v>208</v>
      </c>
      <c r="AK98" s="527"/>
      <c r="AL98" s="528"/>
      <c r="AM98" s="88"/>
    </row>
    <row r="99" spans="1:39" ht="35.1" customHeight="1" outlineLevel="1" x14ac:dyDescent="0.25">
      <c r="A99" s="90"/>
      <c r="B99" s="574"/>
      <c r="C99" s="565"/>
      <c r="D99" s="578"/>
      <c r="E99" s="580"/>
      <c r="F99" s="129" t="s">
        <v>288</v>
      </c>
      <c r="G99" s="128" t="s">
        <v>287</v>
      </c>
      <c r="H99" s="127" t="str">
        <f>+'Input PARCELLA'!C54</f>
        <v>x</v>
      </c>
      <c r="I99" s="123"/>
      <c r="J99" s="121">
        <f t="shared" si="31"/>
        <v>0.02</v>
      </c>
      <c r="K99" s="120">
        <f>'Tabella coef-Q'!I104</f>
        <v>0.02</v>
      </c>
      <c r="L99" s="122"/>
      <c r="M99" s="121">
        <f t="shared" si="32"/>
        <v>0.01</v>
      </c>
      <c r="N99" s="120">
        <f>'Tabella coef-Q'!J104</f>
        <v>0.01</v>
      </c>
      <c r="O99" s="122"/>
      <c r="P99" s="121">
        <f t="shared" si="33"/>
        <v>0.02</v>
      </c>
      <c r="Q99" s="120">
        <f>'Tabella coef-Q'!K104</f>
        <v>0.02</v>
      </c>
      <c r="R99" s="122"/>
      <c r="S99" s="121">
        <f t="shared" si="34"/>
        <v>0.02</v>
      </c>
      <c r="T99" s="120">
        <f>'Tabella coef-Q'!L104</f>
        <v>0.02</v>
      </c>
      <c r="U99" s="122"/>
      <c r="V99" s="121">
        <f t="shared" si="35"/>
        <v>0.02</v>
      </c>
      <c r="W99" s="120">
        <f>'Tabella coef-Q'!M104</f>
        <v>0.02</v>
      </c>
      <c r="X99" s="122"/>
      <c r="Y99" s="121">
        <f t="shared" si="36"/>
        <v>0.02</v>
      </c>
      <c r="Z99" s="120">
        <f>'Tabella coef-Q'!N104</f>
        <v>0.02</v>
      </c>
      <c r="AA99" s="122"/>
      <c r="AB99" s="121">
        <f t="shared" si="37"/>
        <v>0.02</v>
      </c>
      <c r="AC99" s="120">
        <f>'Tabella coef-Q'!O104</f>
        <v>0.02</v>
      </c>
      <c r="AD99" s="122"/>
      <c r="AE99" s="121">
        <f t="shared" si="38"/>
        <v>0.02</v>
      </c>
      <c r="AF99" s="120">
        <f>'Tabella coef-Q'!P104</f>
        <v>0.02</v>
      </c>
      <c r="AG99" s="122"/>
      <c r="AH99" s="121">
        <f t="shared" si="39"/>
        <v>0.02</v>
      </c>
      <c r="AI99" s="120">
        <f>'Tabella coef-Q'!Q104</f>
        <v>0.02</v>
      </c>
      <c r="AJ99" s="526" t="s">
        <v>208</v>
      </c>
      <c r="AK99" s="527"/>
      <c r="AL99" s="528"/>
      <c r="AM99" s="164"/>
    </row>
    <row r="100" spans="1:39" ht="24.95" customHeight="1" outlineLevel="1" x14ac:dyDescent="0.25">
      <c r="A100" s="90"/>
      <c r="B100" s="574"/>
      <c r="C100" s="565"/>
      <c r="D100" s="578"/>
      <c r="E100" s="580"/>
      <c r="F100" s="129" t="s">
        <v>286</v>
      </c>
      <c r="G100" s="128" t="s">
        <v>285</v>
      </c>
      <c r="H100" s="127"/>
      <c r="I100" s="123" t="str">
        <f>+'Input PARCELLA'!C55</f>
        <v>?</v>
      </c>
      <c r="J100" s="121">
        <f t="shared" si="31"/>
        <v>0</v>
      </c>
      <c r="K100" s="120">
        <f>+'Tabella coef-Q'!I105</f>
        <v>0.02</v>
      </c>
      <c r="L100" s="122" t="str">
        <f>+'Input PARCELLA'!D55</f>
        <v>x</v>
      </c>
      <c r="M100" s="121">
        <f t="shared" si="32"/>
        <v>2.5000000000000001E-2</v>
      </c>
      <c r="N100" s="120">
        <f>'Tabella coef-Q'!J105</f>
        <v>2.5000000000000001E-2</v>
      </c>
      <c r="O100" s="122" t="str">
        <f>+'Input PARCELLA'!E55</f>
        <v>?</v>
      </c>
      <c r="P100" s="121">
        <f t="shared" si="33"/>
        <v>0</v>
      </c>
      <c r="Q100" s="120">
        <f>+'Tabella coef-Q'!K105</f>
        <v>0.03</v>
      </c>
      <c r="R100" s="122" t="str">
        <f>+'Input PARCELLA'!F55</f>
        <v>?</v>
      </c>
      <c r="S100" s="121">
        <f t="shared" si="34"/>
        <v>0</v>
      </c>
      <c r="T100" s="120">
        <f>+'Tabella coef-Q'!L105</f>
        <v>0.03</v>
      </c>
      <c r="U100" s="122"/>
      <c r="V100" s="121">
        <f t="shared" si="35"/>
        <v>0</v>
      </c>
      <c r="W100" s="120">
        <f>'Tabella coef-Q'!M105</f>
        <v>0.03</v>
      </c>
      <c r="X100" s="122"/>
      <c r="Y100" s="121">
        <f t="shared" si="36"/>
        <v>0</v>
      </c>
      <c r="Z100" s="120">
        <f>'Tabella coef-Q'!N105</f>
        <v>0.02</v>
      </c>
      <c r="AA100" s="122"/>
      <c r="AB100" s="121">
        <f t="shared" si="37"/>
        <v>0</v>
      </c>
      <c r="AC100" s="120">
        <f>'Tabella coef-Q'!O105</f>
        <v>0.02</v>
      </c>
      <c r="AD100" s="122"/>
      <c r="AE100" s="121">
        <f t="shared" si="38"/>
        <v>0</v>
      </c>
      <c r="AF100" s="120">
        <f>'Tabella coef-Q'!P105</f>
        <v>0.03</v>
      </c>
      <c r="AG100" s="122"/>
      <c r="AH100" s="121">
        <f t="shared" si="39"/>
        <v>0</v>
      </c>
      <c r="AI100" s="120">
        <f>'Tabella coef-Q'!Q105</f>
        <v>0.03</v>
      </c>
      <c r="AJ100" s="526" t="s">
        <v>208</v>
      </c>
      <c r="AK100" s="527"/>
      <c r="AL100" s="528"/>
      <c r="AM100" s="164"/>
    </row>
    <row r="101" spans="1:39" ht="35.1" customHeight="1" outlineLevel="1" x14ac:dyDescent="0.25">
      <c r="A101" s="90"/>
      <c r="B101" s="574"/>
      <c r="C101" s="565"/>
      <c r="D101" s="578"/>
      <c r="E101" s="580"/>
      <c r="F101" s="129" t="s">
        <v>284</v>
      </c>
      <c r="G101" s="128" t="s">
        <v>283</v>
      </c>
      <c r="H101" s="127" t="str">
        <f>+'Input PARCELLA'!C56</f>
        <v>x</v>
      </c>
      <c r="I101" s="123"/>
      <c r="J101" s="121">
        <f t="shared" si="31"/>
        <v>0.05</v>
      </c>
      <c r="K101" s="120">
        <f>'Tabella coef-Q'!I106</f>
        <v>0.05</v>
      </c>
      <c r="L101" s="122"/>
      <c r="M101" s="121">
        <f t="shared" si="32"/>
        <v>0.05</v>
      </c>
      <c r="N101" s="120">
        <f>'Tabella coef-Q'!J106</f>
        <v>0.05</v>
      </c>
      <c r="O101" s="122"/>
      <c r="P101" s="121">
        <f t="shared" si="33"/>
        <v>0.05</v>
      </c>
      <c r="Q101" s="120">
        <f>'Tabella coef-Q'!K106</f>
        <v>0.05</v>
      </c>
      <c r="R101" s="122"/>
      <c r="S101" s="121">
        <f t="shared" si="34"/>
        <v>0.05</v>
      </c>
      <c r="T101" s="120">
        <f>'Tabella coef-Q'!L106</f>
        <v>0.05</v>
      </c>
      <c r="U101" s="122"/>
      <c r="V101" s="121">
        <f t="shared" si="35"/>
        <v>0.05</v>
      </c>
      <c r="W101" s="120">
        <f>'Tabella coef-Q'!M106</f>
        <v>0.05</v>
      </c>
      <c r="X101" s="122"/>
      <c r="Y101" s="121">
        <f t="shared" si="36"/>
        <v>0.05</v>
      </c>
      <c r="Z101" s="120">
        <f>'Tabella coef-Q'!N106</f>
        <v>0.05</v>
      </c>
      <c r="AA101" s="122"/>
      <c r="AB101" s="121">
        <f t="shared" si="37"/>
        <v>0.05</v>
      </c>
      <c r="AC101" s="120">
        <f>'Tabella coef-Q'!O106</f>
        <v>0.05</v>
      </c>
      <c r="AD101" s="122"/>
      <c r="AE101" s="121">
        <f t="shared" si="38"/>
        <v>0.05</v>
      </c>
      <c r="AF101" s="120">
        <f>'Tabella coef-Q'!P106</f>
        <v>0.05</v>
      </c>
      <c r="AG101" s="122"/>
      <c r="AH101" s="121">
        <f t="shared" si="39"/>
        <v>0.05</v>
      </c>
      <c r="AI101" s="120">
        <f>'Tabella coef-Q'!Q106</f>
        <v>0.05</v>
      </c>
      <c r="AJ101" s="526" t="s">
        <v>208</v>
      </c>
      <c r="AK101" s="527"/>
      <c r="AL101" s="528"/>
      <c r="AM101" s="164"/>
    </row>
    <row r="102" spans="1:39" ht="24.95" customHeight="1" outlineLevel="1" x14ac:dyDescent="0.25">
      <c r="A102" s="90"/>
      <c r="B102" s="574"/>
      <c r="C102" s="565"/>
      <c r="D102" s="578"/>
      <c r="E102" s="580"/>
      <c r="F102" s="129" t="s">
        <v>282</v>
      </c>
      <c r="G102" s="128" t="s">
        <v>281</v>
      </c>
      <c r="H102" s="127" t="str">
        <f>+'Input PARCELLA'!C57</f>
        <v>x</v>
      </c>
      <c r="I102" s="123"/>
      <c r="J102" s="121">
        <f t="shared" si="31"/>
        <v>0.1</v>
      </c>
      <c r="K102" s="120">
        <f>'Tabella coef-Q'!I107</f>
        <v>0.1</v>
      </c>
      <c r="L102" s="122"/>
      <c r="M102" s="121">
        <f t="shared" si="32"/>
        <v>0.1</v>
      </c>
      <c r="N102" s="120">
        <f>'Tabella coef-Q'!J107</f>
        <v>0.1</v>
      </c>
      <c r="O102" s="122"/>
      <c r="P102" s="121">
        <f t="shared" si="33"/>
        <v>0.1</v>
      </c>
      <c r="Q102" s="120">
        <f>'Tabella coef-Q'!K107</f>
        <v>0.1</v>
      </c>
      <c r="R102" s="122"/>
      <c r="S102" s="121">
        <f t="shared" si="34"/>
        <v>0.1</v>
      </c>
      <c r="T102" s="120">
        <f>'Tabella coef-Q'!L107</f>
        <v>0.1</v>
      </c>
      <c r="U102" s="122"/>
      <c r="V102" s="121">
        <f t="shared" si="35"/>
        <v>0.1</v>
      </c>
      <c r="W102" s="120">
        <f>'Tabella coef-Q'!M107</f>
        <v>0.1</v>
      </c>
      <c r="X102" s="122"/>
      <c r="Y102" s="121">
        <f t="shared" si="36"/>
        <v>0.1</v>
      </c>
      <c r="Z102" s="120">
        <f>'Tabella coef-Q'!N107</f>
        <v>0.1</v>
      </c>
      <c r="AA102" s="122"/>
      <c r="AB102" s="121">
        <f t="shared" si="37"/>
        <v>0.1</v>
      </c>
      <c r="AC102" s="120">
        <f>'Tabella coef-Q'!O107</f>
        <v>0.1</v>
      </c>
      <c r="AD102" s="122"/>
      <c r="AE102" s="121">
        <f t="shared" si="38"/>
        <v>0.1</v>
      </c>
      <c r="AF102" s="120">
        <f>'Tabella coef-Q'!P107</f>
        <v>0.1</v>
      </c>
      <c r="AG102" s="122"/>
      <c r="AH102" s="121">
        <f t="shared" si="39"/>
        <v>0.1</v>
      </c>
      <c r="AI102" s="120">
        <f>'Tabella coef-Q'!Q107</f>
        <v>0.1</v>
      </c>
      <c r="AJ102" s="526" t="s">
        <v>208</v>
      </c>
      <c r="AK102" s="527"/>
      <c r="AL102" s="528"/>
      <c r="AM102" s="163"/>
    </row>
    <row r="103" spans="1:39" ht="24.95" customHeight="1" outlineLevel="1" x14ac:dyDescent="0.25">
      <c r="A103" s="90"/>
      <c r="B103" s="574"/>
      <c r="C103" s="565"/>
      <c r="D103" s="578"/>
      <c r="E103" s="580"/>
      <c r="F103" s="129" t="s">
        <v>280</v>
      </c>
      <c r="G103" s="128" t="s">
        <v>279</v>
      </c>
      <c r="H103" s="127"/>
      <c r="I103" s="123"/>
      <c r="J103" s="121">
        <f t="shared" si="31"/>
        <v>0</v>
      </c>
      <c r="K103" s="120">
        <f>'Tabella coef-Q'!I108</f>
        <v>0.01</v>
      </c>
      <c r="L103" s="122"/>
      <c r="M103" s="121">
        <f t="shared" si="32"/>
        <v>0</v>
      </c>
      <c r="N103" s="120">
        <f>'Tabella coef-Q'!J108</f>
        <v>0.01</v>
      </c>
      <c r="O103" s="122"/>
      <c r="P103" s="121">
        <f t="shared" si="33"/>
        <v>0</v>
      </c>
      <c r="Q103" s="120">
        <f>'Tabella coef-Q'!K108</f>
        <v>0.01</v>
      </c>
      <c r="R103" s="122"/>
      <c r="S103" s="121">
        <f t="shared" si="34"/>
        <v>0</v>
      </c>
      <c r="T103" s="120">
        <f>'Tabella coef-Q'!L108</f>
        <v>0.01</v>
      </c>
      <c r="U103" s="122"/>
      <c r="V103" s="121">
        <f t="shared" si="35"/>
        <v>0</v>
      </c>
      <c r="W103" s="120">
        <f>'Tabella coef-Q'!M108</f>
        <v>0.01</v>
      </c>
      <c r="X103" s="122"/>
      <c r="Y103" s="121">
        <f t="shared" si="36"/>
        <v>0</v>
      </c>
      <c r="Z103" s="120">
        <f>'Tabella coef-Q'!N108</f>
        <v>0.01</v>
      </c>
      <c r="AA103" s="122"/>
      <c r="AB103" s="121">
        <f t="shared" si="37"/>
        <v>0</v>
      </c>
      <c r="AC103" s="120">
        <f>'Tabella coef-Q'!O108</f>
        <v>0.01</v>
      </c>
      <c r="AD103" s="122"/>
      <c r="AE103" s="121">
        <f t="shared" si="38"/>
        <v>0</v>
      </c>
      <c r="AF103" s="120">
        <f>'Tabella coef-Q'!P108</f>
        <v>0.01</v>
      </c>
      <c r="AG103" s="122"/>
      <c r="AH103" s="121">
        <f t="shared" si="39"/>
        <v>0</v>
      </c>
      <c r="AI103" s="120">
        <f>'Tabella coef-Q'!Q108</f>
        <v>0.01</v>
      </c>
      <c r="AJ103" s="526" t="s">
        <v>208</v>
      </c>
      <c r="AK103" s="527"/>
      <c r="AL103" s="528"/>
      <c r="AM103" s="88"/>
    </row>
    <row r="104" spans="1:39" ht="24.95" customHeight="1" outlineLevel="1" x14ac:dyDescent="0.25">
      <c r="A104" s="90"/>
      <c r="B104" s="574"/>
      <c r="C104" s="565"/>
      <c r="D104" s="578"/>
      <c r="E104" s="580"/>
      <c r="F104" s="129" t="s">
        <v>278</v>
      </c>
      <c r="G104" s="128" t="s">
        <v>277</v>
      </c>
      <c r="H104" s="127"/>
      <c r="I104" s="123"/>
      <c r="J104" s="121">
        <f t="shared" si="31"/>
        <v>0</v>
      </c>
      <c r="K104" s="120">
        <f>'Tabella coef-Q'!I109</f>
        <v>0.13</v>
      </c>
      <c r="L104" s="122"/>
      <c r="M104" s="121">
        <f t="shared" si="32"/>
        <v>0</v>
      </c>
      <c r="N104" s="120">
        <f>'Tabella coef-Q'!J109</f>
        <v>0.13</v>
      </c>
      <c r="O104" s="122"/>
      <c r="P104" s="121">
        <f t="shared" si="33"/>
        <v>0</v>
      </c>
      <c r="Q104" s="120">
        <f>'Tabella coef-Q'!K109</f>
        <v>0.13</v>
      </c>
      <c r="R104" s="122"/>
      <c r="S104" s="121">
        <f t="shared" si="34"/>
        <v>0</v>
      </c>
      <c r="T104" s="120">
        <f>'Tabella coef-Q'!L109</f>
        <v>0.13</v>
      </c>
      <c r="U104" s="122"/>
      <c r="V104" s="121">
        <f t="shared" si="35"/>
        <v>0</v>
      </c>
      <c r="W104" s="120">
        <f>'Tabella coef-Q'!M109</f>
        <v>0.13</v>
      </c>
      <c r="X104" s="122"/>
      <c r="Y104" s="121">
        <f t="shared" si="36"/>
        <v>0</v>
      </c>
      <c r="Z104" s="120">
        <f>'Tabella coef-Q'!N109</f>
        <v>0.13</v>
      </c>
      <c r="AA104" s="122"/>
      <c r="AB104" s="121">
        <f t="shared" si="37"/>
        <v>0</v>
      </c>
      <c r="AC104" s="120">
        <f>'Tabella coef-Q'!O109</f>
        <v>0.13</v>
      </c>
      <c r="AD104" s="122"/>
      <c r="AE104" s="121">
        <f t="shared" si="38"/>
        <v>0</v>
      </c>
      <c r="AF104" s="120">
        <f>'Tabella coef-Q'!P109</f>
        <v>0.13</v>
      </c>
      <c r="AG104" s="122"/>
      <c r="AH104" s="121">
        <f t="shared" si="39"/>
        <v>0</v>
      </c>
      <c r="AI104" s="120">
        <f>'Tabella coef-Q'!Q109</f>
        <v>0.13</v>
      </c>
      <c r="AJ104" s="526" t="s">
        <v>208</v>
      </c>
      <c r="AK104" s="527"/>
      <c r="AL104" s="528"/>
      <c r="AM104" s="88"/>
    </row>
    <row r="105" spans="1:39" ht="24.95" customHeight="1" outlineLevel="1" x14ac:dyDescent="0.25">
      <c r="A105" s="90"/>
      <c r="B105" s="574"/>
      <c r="C105" s="565"/>
      <c r="D105" s="578"/>
      <c r="E105" s="580"/>
      <c r="F105" s="129" t="s">
        <v>276</v>
      </c>
      <c r="G105" s="128" t="s">
        <v>275</v>
      </c>
      <c r="H105" s="127"/>
      <c r="I105" s="123"/>
      <c r="J105" s="121">
        <f t="shared" si="31"/>
        <v>0</v>
      </c>
      <c r="K105" s="120">
        <f>'Tabella coef-Q'!I110</f>
        <v>0.04</v>
      </c>
      <c r="L105" s="122"/>
      <c r="M105" s="121">
        <f t="shared" si="32"/>
        <v>0</v>
      </c>
      <c r="N105" s="120">
        <f>'Tabella coef-Q'!J110</f>
        <v>0.04</v>
      </c>
      <c r="O105" s="122"/>
      <c r="P105" s="121">
        <f t="shared" si="33"/>
        <v>0</v>
      </c>
      <c r="Q105" s="120">
        <f>'Tabella coef-Q'!K110</f>
        <v>0.04</v>
      </c>
      <c r="R105" s="122"/>
      <c r="S105" s="121">
        <f t="shared" si="34"/>
        <v>0</v>
      </c>
      <c r="T105" s="120">
        <f>'Tabella coef-Q'!L110</f>
        <v>0.04</v>
      </c>
      <c r="U105" s="122"/>
      <c r="V105" s="121">
        <f t="shared" si="35"/>
        <v>0</v>
      </c>
      <c r="W105" s="120">
        <f>'Tabella coef-Q'!M110</f>
        <v>0.04</v>
      </c>
      <c r="X105" s="122"/>
      <c r="Y105" s="121">
        <f t="shared" si="36"/>
        <v>0</v>
      </c>
      <c r="Z105" s="120">
        <f>'Tabella coef-Q'!N110</f>
        <v>0.04</v>
      </c>
      <c r="AA105" s="122"/>
      <c r="AB105" s="121">
        <f t="shared" si="37"/>
        <v>0</v>
      </c>
      <c r="AC105" s="120">
        <f>'Tabella coef-Q'!O110</f>
        <v>0.04</v>
      </c>
      <c r="AD105" s="122"/>
      <c r="AE105" s="121">
        <f t="shared" si="38"/>
        <v>0</v>
      </c>
      <c r="AF105" s="120">
        <f>'Tabella coef-Q'!P110</f>
        <v>0.04</v>
      </c>
      <c r="AG105" s="122"/>
      <c r="AH105" s="121">
        <f t="shared" si="39"/>
        <v>0</v>
      </c>
      <c r="AI105" s="120">
        <f>'Tabella coef-Q'!Q110</f>
        <v>0.04</v>
      </c>
      <c r="AJ105" s="526" t="s">
        <v>208</v>
      </c>
      <c r="AK105" s="527"/>
      <c r="AL105" s="528"/>
      <c r="AM105" s="88"/>
    </row>
    <row r="106" spans="1:39" ht="24.95" customHeight="1" outlineLevel="1" x14ac:dyDescent="0.25">
      <c r="A106" s="90"/>
      <c r="B106" s="574"/>
      <c r="C106" s="576"/>
      <c r="D106" s="578"/>
      <c r="E106" s="580"/>
      <c r="F106" s="162" t="s">
        <v>274</v>
      </c>
      <c r="G106" s="161" t="s">
        <v>273</v>
      </c>
      <c r="H106" s="154"/>
      <c r="I106" s="153"/>
      <c r="J106" s="151">
        <f t="shared" si="31"/>
        <v>0</v>
      </c>
      <c r="K106" s="150">
        <f>'Tabella coef-Q'!I111</f>
        <v>0.01</v>
      </c>
      <c r="L106" s="152"/>
      <c r="M106" s="151">
        <f t="shared" si="32"/>
        <v>0</v>
      </c>
      <c r="N106" s="150">
        <f>'Tabella coef-Q'!J111</f>
        <v>0.01</v>
      </c>
      <c r="O106" s="152"/>
      <c r="P106" s="151">
        <f t="shared" si="33"/>
        <v>0</v>
      </c>
      <c r="Q106" s="150">
        <f>'Tabella coef-Q'!K111</f>
        <v>0.01</v>
      </c>
      <c r="R106" s="152"/>
      <c r="S106" s="151">
        <f t="shared" si="34"/>
        <v>0</v>
      </c>
      <c r="T106" s="150">
        <f>'Tabella coef-Q'!L111</f>
        <v>0.01</v>
      </c>
      <c r="U106" s="152"/>
      <c r="V106" s="151">
        <f t="shared" si="35"/>
        <v>0</v>
      </c>
      <c r="W106" s="150">
        <f>'Tabella coef-Q'!M111</f>
        <v>0.01</v>
      </c>
      <c r="X106" s="152"/>
      <c r="Y106" s="151">
        <f t="shared" si="36"/>
        <v>0</v>
      </c>
      <c r="Z106" s="150">
        <f>'Tabella coef-Q'!N111</f>
        <v>0.01</v>
      </c>
      <c r="AA106" s="152"/>
      <c r="AB106" s="151">
        <f t="shared" si="37"/>
        <v>0</v>
      </c>
      <c r="AC106" s="150">
        <f>'Tabella coef-Q'!O111</f>
        <v>0.01</v>
      </c>
      <c r="AD106" s="152"/>
      <c r="AE106" s="151">
        <f t="shared" si="38"/>
        <v>0</v>
      </c>
      <c r="AF106" s="150">
        <f>'Tabella coef-Q'!P111</f>
        <v>0.01</v>
      </c>
      <c r="AG106" s="152"/>
      <c r="AH106" s="151">
        <f t="shared" si="39"/>
        <v>0</v>
      </c>
      <c r="AI106" s="150">
        <f>'Tabella coef-Q'!Q111</f>
        <v>0.01</v>
      </c>
      <c r="AJ106" s="570" t="s">
        <v>208</v>
      </c>
      <c r="AK106" s="571"/>
      <c r="AL106" s="572"/>
      <c r="AM106" s="88"/>
    </row>
    <row r="107" spans="1:39" ht="20.100000000000001" customHeight="1" outlineLevel="1" x14ac:dyDescent="0.25">
      <c r="A107" s="90" t="s">
        <v>272</v>
      </c>
      <c r="B107" s="574"/>
      <c r="C107" s="564" t="s">
        <v>271</v>
      </c>
      <c r="D107" s="578"/>
      <c r="E107" s="580"/>
      <c r="F107" s="129" t="s">
        <v>270</v>
      </c>
      <c r="G107" s="128" t="s">
        <v>269</v>
      </c>
      <c r="H107" s="127"/>
      <c r="I107" s="566"/>
      <c r="J107" s="567"/>
      <c r="K107" s="567"/>
      <c r="L107" s="568"/>
      <c r="M107" s="567"/>
      <c r="N107" s="567"/>
      <c r="O107" s="568"/>
      <c r="P107" s="567"/>
      <c r="Q107" s="567"/>
      <c r="R107" s="568"/>
      <c r="S107" s="567"/>
      <c r="T107" s="567"/>
      <c r="U107" s="568"/>
      <c r="V107" s="567"/>
      <c r="W107" s="567"/>
      <c r="X107" s="568"/>
      <c r="Y107" s="567"/>
      <c r="Z107" s="567"/>
      <c r="AA107" s="568"/>
      <c r="AB107" s="567"/>
      <c r="AC107" s="567"/>
      <c r="AD107" s="148"/>
      <c r="AE107" s="147">
        <f t="shared" si="38"/>
        <v>0</v>
      </c>
      <c r="AF107" s="146">
        <f>'Tabella coef-Q'!P112</f>
        <v>5.0000000000000001E-3</v>
      </c>
      <c r="AG107" s="148"/>
      <c r="AH107" s="147">
        <f t="shared" si="39"/>
        <v>0</v>
      </c>
      <c r="AI107" s="146">
        <f>'Tabella coef-Q'!Q112</f>
        <v>5.0000000000000001E-3</v>
      </c>
      <c r="AJ107" s="145"/>
      <c r="AK107" s="144">
        <f>IF($H107="X",AL107,IF(AJ107="X",AL107,0))</f>
        <v>0</v>
      </c>
      <c r="AL107" s="143">
        <f>'Tabella coef-Q'!R112</f>
        <v>6.0000000000000001E-3</v>
      </c>
      <c r="AM107" s="88"/>
    </row>
    <row r="108" spans="1:39" ht="24.95" customHeight="1" outlineLevel="1" x14ac:dyDescent="0.25">
      <c r="A108" s="90"/>
      <c r="B108" s="574"/>
      <c r="C108" s="565"/>
      <c r="D108" s="578"/>
      <c r="E108" s="580"/>
      <c r="F108" s="129" t="s">
        <v>268</v>
      </c>
      <c r="G108" s="128" t="s">
        <v>267</v>
      </c>
      <c r="H108" s="127"/>
      <c r="I108" s="532"/>
      <c r="J108" s="530"/>
      <c r="K108" s="530"/>
      <c r="L108" s="529"/>
      <c r="M108" s="530"/>
      <c r="N108" s="530"/>
      <c r="O108" s="529"/>
      <c r="P108" s="530"/>
      <c r="Q108" s="530"/>
      <c r="R108" s="529"/>
      <c r="S108" s="530"/>
      <c r="T108" s="530"/>
      <c r="U108" s="529"/>
      <c r="V108" s="530"/>
      <c r="W108" s="530"/>
      <c r="X108" s="529"/>
      <c r="Y108" s="530"/>
      <c r="Z108" s="530"/>
      <c r="AA108" s="529"/>
      <c r="AB108" s="530"/>
      <c r="AC108" s="530"/>
      <c r="AD108" s="122"/>
      <c r="AE108" s="121">
        <f t="shared" si="38"/>
        <v>0</v>
      </c>
      <c r="AF108" s="120">
        <f>'Tabella coef-Q'!P113</f>
        <v>5.0000000000000001E-3</v>
      </c>
      <c r="AG108" s="122"/>
      <c r="AH108" s="121">
        <f t="shared" si="39"/>
        <v>0</v>
      </c>
      <c r="AI108" s="120">
        <f>'Tabella coef-Q'!Q113</f>
        <v>5.0000000000000001E-3</v>
      </c>
      <c r="AJ108" s="122"/>
      <c r="AK108" s="121">
        <f>IF($H108="X",AL108,IF(AJ108="X",AL108,0))</f>
        <v>0</v>
      </c>
      <c r="AL108" s="142">
        <f>'Tabella coef-Q'!R113</f>
        <v>5.0000000000000001E-3</v>
      </c>
      <c r="AM108" s="88"/>
    </row>
    <row r="109" spans="1:39" ht="24.95" customHeight="1" outlineLevel="1" x14ac:dyDescent="0.25">
      <c r="A109" s="90"/>
      <c r="B109" s="574"/>
      <c r="C109" s="565"/>
      <c r="D109" s="578"/>
      <c r="E109" s="580"/>
      <c r="F109" s="129" t="s">
        <v>266</v>
      </c>
      <c r="G109" s="128" t="s">
        <v>265</v>
      </c>
      <c r="H109" s="127"/>
      <c r="I109" s="532"/>
      <c r="J109" s="530"/>
      <c r="K109" s="530"/>
      <c r="L109" s="529"/>
      <c r="M109" s="530"/>
      <c r="N109" s="530"/>
      <c r="O109" s="529"/>
      <c r="P109" s="530"/>
      <c r="Q109" s="530"/>
      <c r="R109" s="529"/>
      <c r="S109" s="530"/>
      <c r="T109" s="530"/>
      <c r="U109" s="529"/>
      <c r="V109" s="530"/>
      <c r="W109" s="530"/>
      <c r="X109" s="529"/>
      <c r="Y109" s="530"/>
      <c r="Z109" s="530"/>
      <c r="AA109" s="529"/>
      <c r="AB109" s="530"/>
      <c r="AC109" s="530"/>
      <c r="AD109" s="122"/>
      <c r="AE109" s="121">
        <f t="shared" si="38"/>
        <v>0</v>
      </c>
      <c r="AF109" s="120">
        <f>'Tabella coef-Q'!P114</f>
        <v>0.03</v>
      </c>
      <c r="AG109" s="122"/>
      <c r="AH109" s="121">
        <f t="shared" si="39"/>
        <v>0</v>
      </c>
      <c r="AI109" s="120">
        <f>'Tabella coef-Q'!Q114</f>
        <v>0.03</v>
      </c>
      <c r="AJ109" s="526" t="s">
        <v>208</v>
      </c>
      <c r="AK109" s="527"/>
      <c r="AL109" s="528"/>
      <c r="AM109" s="88"/>
    </row>
    <row r="110" spans="1:39" ht="24.95" customHeight="1" outlineLevel="1" x14ac:dyDescent="0.25">
      <c r="A110" s="90"/>
      <c r="B110" s="574"/>
      <c r="C110" s="565"/>
      <c r="D110" s="578"/>
      <c r="E110" s="580"/>
      <c r="F110" s="129" t="s">
        <v>264</v>
      </c>
      <c r="G110" s="128" t="s">
        <v>263</v>
      </c>
      <c r="H110" s="127"/>
      <c r="I110" s="532"/>
      <c r="J110" s="530"/>
      <c r="K110" s="530"/>
      <c r="L110" s="529"/>
      <c r="M110" s="530"/>
      <c r="N110" s="530"/>
      <c r="O110" s="529"/>
      <c r="P110" s="530"/>
      <c r="Q110" s="530"/>
      <c r="R110" s="529"/>
      <c r="S110" s="530"/>
      <c r="T110" s="530"/>
      <c r="U110" s="529"/>
      <c r="V110" s="530"/>
      <c r="W110" s="530"/>
      <c r="X110" s="529"/>
      <c r="Y110" s="530"/>
      <c r="Z110" s="530"/>
      <c r="AA110" s="529"/>
      <c r="AB110" s="530"/>
      <c r="AC110" s="530"/>
      <c r="AD110" s="122"/>
      <c r="AE110" s="121">
        <f t="shared" si="38"/>
        <v>0</v>
      </c>
      <c r="AF110" s="120">
        <f>'Tabella coef-Q'!P115</f>
        <v>3.0000000000000001E-3</v>
      </c>
      <c r="AG110" s="122"/>
      <c r="AH110" s="121">
        <f t="shared" si="39"/>
        <v>0</v>
      </c>
      <c r="AI110" s="120">
        <f>'Tabella coef-Q'!Q115</f>
        <v>3.0000000000000001E-3</v>
      </c>
      <c r="AJ110" s="122"/>
      <c r="AK110" s="121">
        <f>IF($H110="X",AL110,IF(AJ110="X",AL110,0))</f>
        <v>0</v>
      </c>
      <c r="AL110" s="142">
        <f>'Tabella coef-Q'!R115</f>
        <v>3.0000000000000001E-3</v>
      </c>
      <c r="AM110" s="88"/>
    </row>
    <row r="111" spans="1:39" ht="54.95" customHeight="1" outlineLevel="1" thickBot="1" x14ac:dyDescent="0.3">
      <c r="A111" s="90"/>
      <c r="B111" s="574"/>
      <c r="C111" s="565"/>
      <c r="D111" s="578"/>
      <c r="E111" s="580"/>
      <c r="F111" s="160" t="s">
        <v>262</v>
      </c>
      <c r="G111" s="159" t="s">
        <v>261</v>
      </c>
      <c r="H111" s="158"/>
      <c r="I111" s="549"/>
      <c r="J111" s="550"/>
      <c r="K111" s="550"/>
      <c r="L111" s="553"/>
      <c r="M111" s="550"/>
      <c r="N111" s="550"/>
      <c r="O111" s="553"/>
      <c r="P111" s="550"/>
      <c r="Q111" s="550"/>
      <c r="R111" s="553"/>
      <c r="S111" s="550"/>
      <c r="T111" s="550"/>
      <c r="U111" s="553"/>
      <c r="V111" s="550"/>
      <c r="W111" s="550"/>
      <c r="X111" s="553"/>
      <c r="Y111" s="550"/>
      <c r="Z111" s="550"/>
      <c r="AA111" s="553"/>
      <c r="AB111" s="550"/>
      <c r="AC111" s="550"/>
      <c r="AD111" s="122"/>
      <c r="AE111" s="121">
        <f t="shared" si="38"/>
        <v>0</v>
      </c>
      <c r="AF111" s="120">
        <f>'Tabella coef-Q'!P116</f>
        <v>4.0000000000000001E-3</v>
      </c>
      <c r="AG111" s="122"/>
      <c r="AH111" s="121">
        <f t="shared" si="39"/>
        <v>0</v>
      </c>
      <c r="AI111" s="120">
        <f>'Tabella coef-Q'!Q116</f>
        <v>4.0000000000000001E-3</v>
      </c>
      <c r="AJ111" s="157"/>
      <c r="AK111" s="156">
        <f>IF($H111="X",AL111,IF(AJ111="X",AL111,0))</f>
        <v>0</v>
      </c>
      <c r="AL111" s="155">
        <f>'Tabella coef-Q'!R116</f>
        <v>5.0000000000000001E-3</v>
      </c>
      <c r="AM111" s="88"/>
    </row>
    <row r="112" spans="1:39" ht="18" customHeight="1" outlineLevel="1" x14ac:dyDescent="0.25">
      <c r="A112" s="90"/>
      <c r="B112" s="520" t="s">
        <v>207</v>
      </c>
      <c r="C112" s="521"/>
      <c r="D112" s="521"/>
      <c r="E112" s="521"/>
      <c r="F112" s="563" t="s">
        <v>206</v>
      </c>
      <c r="G112" s="563"/>
      <c r="H112" s="119"/>
      <c r="I112" s="117"/>
      <c r="J112" s="116">
        <f>SUM(J96:J111)</f>
        <v>0.44000000000000006</v>
      </c>
      <c r="K112" s="118">
        <f>J112</f>
        <v>0.44000000000000006</v>
      </c>
      <c r="L112" s="117"/>
      <c r="M112" s="116">
        <f>SUM(M96:M111)</f>
        <v>0.46500000000000008</v>
      </c>
      <c r="N112" s="118">
        <f>M112</f>
        <v>0.46500000000000008</v>
      </c>
      <c r="O112" s="117"/>
      <c r="P112" s="116">
        <f>SUM(P96:P111)</f>
        <v>0.42000000000000004</v>
      </c>
      <c r="Q112" s="118">
        <f>P112</f>
        <v>0.42000000000000004</v>
      </c>
      <c r="R112" s="117"/>
      <c r="S112" s="116">
        <f>SUM(S96:S111)</f>
        <v>0.42000000000000004</v>
      </c>
      <c r="T112" s="118">
        <f>S112</f>
        <v>0.42000000000000004</v>
      </c>
      <c r="U112" s="117"/>
      <c r="V112" s="116">
        <f>SUM(V96:V111)</f>
        <v>0.31999999999999995</v>
      </c>
      <c r="W112" s="118">
        <f>V112</f>
        <v>0.31999999999999995</v>
      </c>
      <c r="X112" s="117"/>
      <c r="Y112" s="116">
        <f>SUM(Y96:Y111)</f>
        <v>0.35</v>
      </c>
      <c r="Z112" s="118">
        <f>Y112</f>
        <v>0.35</v>
      </c>
      <c r="AA112" s="117"/>
      <c r="AB112" s="116">
        <f>SUM(AB96:AB111)</f>
        <v>0.35</v>
      </c>
      <c r="AC112" s="118">
        <f>AB112</f>
        <v>0.35</v>
      </c>
      <c r="AD112" s="117"/>
      <c r="AE112" s="116">
        <f>SUM(AE96:AE111)</f>
        <v>0.31999999999999995</v>
      </c>
      <c r="AF112" s="118">
        <f>AE112</f>
        <v>0.31999999999999995</v>
      </c>
      <c r="AG112" s="117"/>
      <c r="AH112" s="116">
        <f>SUM(AH96:AH111)</f>
        <v>0.31999999999999995</v>
      </c>
      <c r="AI112" s="118">
        <f>AH112</f>
        <v>0.31999999999999995</v>
      </c>
      <c r="AJ112" s="117"/>
      <c r="AK112" s="116">
        <f>SUM(AK96:AK111)</f>
        <v>0</v>
      </c>
      <c r="AL112" s="115">
        <f>AK112</f>
        <v>0</v>
      </c>
      <c r="AM112" s="88"/>
    </row>
    <row r="113" spans="1:39" ht="33" customHeight="1" outlineLevel="1" x14ac:dyDescent="0.25">
      <c r="A113" s="90"/>
      <c r="B113" s="523" t="s">
        <v>205</v>
      </c>
      <c r="C113" s="524"/>
      <c r="D113" s="524"/>
      <c r="E113" s="524"/>
      <c r="F113" s="569" t="s">
        <v>204</v>
      </c>
      <c r="G113" s="569"/>
      <c r="H113" s="114"/>
      <c r="I113" s="517">
        <f>K112*I10*I11*I14</f>
        <v>0</v>
      </c>
      <c r="J113" s="518"/>
      <c r="K113" s="519"/>
      <c r="L113" s="517">
        <f>N112*L10*L11*L14</f>
        <v>0</v>
      </c>
      <c r="M113" s="518"/>
      <c r="N113" s="519"/>
      <c r="O113" s="517">
        <f>Q112*O10*O11*O14</f>
        <v>0</v>
      </c>
      <c r="P113" s="518"/>
      <c r="Q113" s="519"/>
      <c r="R113" s="517">
        <f>T112*R10*R11*R14</f>
        <v>0</v>
      </c>
      <c r="S113" s="518"/>
      <c r="T113" s="519"/>
      <c r="U113" s="517">
        <f>W112*U10*U11*U14</f>
        <v>0</v>
      </c>
      <c r="V113" s="518"/>
      <c r="W113" s="519"/>
      <c r="X113" s="517">
        <f>Z112*X10*X11*X14</f>
        <v>0</v>
      </c>
      <c r="Y113" s="518"/>
      <c r="Z113" s="519"/>
      <c r="AA113" s="517">
        <f>AC112*AA10*AA11*AA14</f>
        <v>0</v>
      </c>
      <c r="AB113" s="518"/>
      <c r="AC113" s="519"/>
      <c r="AD113" s="517">
        <f>AF112*AD10*AD11*AD14</f>
        <v>0</v>
      </c>
      <c r="AE113" s="518"/>
      <c r="AF113" s="519"/>
      <c r="AG113" s="517">
        <f>AI112*AG10*AG11*AG14</f>
        <v>0</v>
      </c>
      <c r="AH113" s="518"/>
      <c r="AI113" s="519"/>
      <c r="AJ113" s="517">
        <f>AL112*AJ10*AJ11*AJ14</f>
        <v>0</v>
      </c>
      <c r="AK113" s="518"/>
      <c r="AL113" s="519"/>
      <c r="AM113" s="88"/>
    </row>
    <row r="114" spans="1:39" ht="25.5" customHeight="1" outlineLevel="1" thickBot="1" x14ac:dyDescent="0.3">
      <c r="A114" s="112"/>
      <c r="B114" s="504" t="s">
        <v>203</v>
      </c>
      <c r="C114" s="505"/>
      <c r="D114" s="505"/>
      <c r="E114" s="505"/>
      <c r="F114" s="505"/>
      <c r="G114" s="506"/>
      <c r="H114" s="111"/>
      <c r="I114" s="507">
        <f>SUM(I113:AL113)</f>
        <v>0</v>
      </c>
      <c r="J114" s="508"/>
      <c r="K114" s="508"/>
      <c r="L114" s="508"/>
      <c r="M114" s="508"/>
      <c r="N114" s="508"/>
      <c r="O114" s="508"/>
      <c r="P114" s="508"/>
      <c r="Q114" s="508"/>
      <c r="R114" s="508"/>
      <c r="S114" s="508"/>
      <c r="T114" s="508"/>
      <c r="U114" s="508"/>
      <c r="V114" s="508"/>
      <c r="W114" s="508"/>
      <c r="X114" s="508"/>
      <c r="Y114" s="508"/>
      <c r="Z114" s="508"/>
      <c r="AA114" s="508"/>
      <c r="AB114" s="508"/>
      <c r="AC114" s="508"/>
      <c r="AD114" s="508"/>
      <c r="AE114" s="508"/>
      <c r="AF114" s="508"/>
      <c r="AG114" s="508"/>
      <c r="AH114" s="508"/>
      <c r="AI114" s="508"/>
      <c r="AJ114" s="508"/>
      <c r="AK114" s="490"/>
      <c r="AL114" s="491"/>
      <c r="AM114" s="110"/>
    </row>
    <row r="115" spans="1:39" ht="9.9499999999999993" customHeight="1" thickBot="1" x14ac:dyDescent="0.3">
      <c r="A115" s="112"/>
      <c r="B115" s="141"/>
      <c r="C115" s="140"/>
      <c r="D115" s="140"/>
      <c r="E115" s="140"/>
      <c r="F115" s="139"/>
      <c r="G115" s="138"/>
      <c r="H115" s="138"/>
      <c r="I115" s="137"/>
      <c r="J115" s="137"/>
      <c r="K115" s="137"/>
      <c r="L115" s="137"/>
      <c r="M115" s="137"/>
      <c r="N115" s="137"/>
      <c r="O115" s="137"/>
      <c r="P115" s="137"/>
      <c r="Q115" s="137"/>
      <c r="R115" s="137"/>
      <c r="S115" s="137"/>
      <c r="T115" s="137"/>
      <c r="U115" s="137"/>
      <c r="V115" s="137"/>
      <c r="W115" s="137"/>
      <c r="X115" s="137"/>
      <c r="Y115" s="137"/>
      <c r="Z115" s="137"/>
      <c r="AA115" s="137"/>
      <c r="AB115" s="137"/>
      <c r="AC115" s="137"/>
      <c r="AD115" s="137"/>
      <c r="AE115" s="137"/>
      <c r="AF115" s="137"/>
      <c r="AG115" s="137"/>
      <c r="AH115" s="137"/>
      <c r="AI115" s="137"/>
      <c r="AJ115" s="137"/>
      <c r="AK115" s="137"/>
      <c r="AL115" s="137"/>
      <c r="AM115" s="110"/>
    </row>
    <row r="116" spans="1:39" ht="18" customHeight="1" outlineLevel="1" thickBot="1" x14ac:dyDescent="0.3">
      <c r="A116" s="90"/>
      <c r="B116" s="533" t="s">
        <v>33</v>
      </c>
      <c r="C116" s="534"/>
      <c r="D116" s="534"/>
      <c r="E116" s="534"/>
      <c r="F116" s="534"/>
      <c r="G116" s="534"/>
      <c r="H116" s="534"/>
      <c r="I116" s="534"/>
      <c r="J116" s="534"/>
      <c r="K116" s="534"/>
      <c r="L116" s="534"/>
      <c r="M116" s="534"/>
      <c r="N116" s="534"/>
      <c r="O116" s="534"/>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534"/>
      <c r="AK116" s="453"/>
      <c r="AL116" s="454"/>
      <c r="AM116" s="88"/>
    </row>
    <row r="117" spans="1:39" ht="24.95" customHeight="1" outlineLevel="1" x14ac:dyDescent="0.25">
      <c r="A117" s="90"/>
      <c r="B117" s="554" t="s">
        <v>260</v>
      </c>
      <c r="C117" s="538" t="s">
        <v>259</v>
      </c>
      <c r="D117" s="557" t="s">
        <v>222</v>
      </c>
      <c r="E117" s="560" t="s">
        <v>221</v>
      </c>
      <c r="F117" s="136" t="s">
        <v>258</v>
      </c>
      <c r="G117" s="135" t="s">
        <v>257</v>
      </c>
      <c r="H117" s="134" t="str">
        <f>+'Input PARCELLA'!C59</f>
        <v>x</v>
      </c>
      <c r="I117" s="133"/>
      <c r="J117" s="131">
        <f t="shared" ref="J117:J129" si="40">IF($H117="X",K117,IF(I117="X",K117,0))</f>
        <v>0.32</v>
      </c>
      <c r="K117" s="130">
        <f>'Tabella coef-Q'!I122</f>
        <v>0.32</v>
      </c>
      <c r="L117" s="132"/>
      <c r="M117" s="131">
        <f t="shared" ref="M117:M129" si="41">IF($H117="X",N117,IF(L117="X",N117,0))</f>
        <v>0.38</v>
      </c>
      <c r="N117" s="130">
        <f>'Tabella coef-Q'!J122</f>
        <v>0.38</v>
      </c>
      <c r="O117" s="132"/>
      <c r="P117" s="131">
        <f t="shared" ref="P117:P129" si="42">IF($H117="X",Q117,IF(O117="X",Q117,0))</f>
        <v>0.32</v>
      </c>
      <c r="Q117" s="130">
        <f>'Tabella coef-Q'!K122</f>
        <v>0.32</v>
      </c>
      <c r="R117" s="132"/>
      <c r="S117" s="131">
        <f t="shared" ref="S117:S129" si="43">IF($H117="X",T117,IF(R117="X",T117,0))</f>
        <v>0.32</v>
      </c>
      <c r="T117" s="130">
        <f>'Tabella coef-Q'!L122</f>
        <v>0.32</v>
      </c>
      <c r="U117" s="132"/>
      <c r="V117" s="131">
        <f t="shared" ref="V117:V129" si="44">IF($H117="X",W117,IF(U117="X",W117,0))</f>
        <v>0.42</v>
      </c>
      <c r="W117" s="130">
        <f>'Tabella coef-Q'!M122</f>
        <v>0.42</v>
      </c>
      <c r="X117" s="132"/>
      <c r="Y117" s="131">
        <f t="shared" ref="Y117:Y129" si="45">IF($H117="X",Z117,IF(X117="X",Z117,0))</f>
        <v>0.42</v>
      </c>
      <c r="Z117" s="130">
        <f>'Tabella coef-Q'!N122</f>
        <v>0.42</v>
      </c>
      <c r="AA117" s="132"/>
      <c r="AB117" s="131">
        <f t="shared" ref="AB117:AB129" si="46">IF($H117="X",AC117,IF(AA117="X",AC117,0))</f>
        <v>0.35</v>
      </c>
      <c r="AC117" s="130">
        <f>'Tabella coef-Q'!O122</f>
        <v>0.35</v>
      </c>
      <c r="AD117" s="132"/>
      <c r="AE117" s="131">
        <f t="shared" ref="AE117:AE132" si="47">IF($H117="X",AF117,IF(AD117="X",AF117,0))</f>
        <v>0.42</v>
      </c>
      <c r="AF117" s="130">
        <f>'Tabella coef-Q'!P122</f>
        <v>0.42</v>
      </c>
      <c r="AG117" s="132"/>
      <c r="AH117" s="131">
        <f t="shared" ref="AH117:AH132" si="48">IF($H117="X",AI117,IF(AG117="X",AI117,0))</f>
        <v>0.42</v>
      </c>
      <c r="AI117" s="130">
        <f>'Tabella coef-Q'!Q122</f>
        <v>0.42</v>
      </c>
      <c r="AJ117" s="544"/>
      <c r="AK117" s="545"/>
      <c r="AL117" s="546"/>
    </row>
    <row r="118" spans="1:39" ht="20.100000000000001" customHeight="1" outlineLevel="1" x14ac:dyDescent="0.25">
      <c r="A118" s="90"/>
      <c r="B118" s="555"/>
      <c r="C118" s="539"/>
      <c r="D118" s="558"/>
      <c r="E118" s="561"/>
      <c r="F118" s="129" t="s">
        <v>256</v>
      </c>
      <c r="G118" s="128" t="s">
        <v>255</v>
      </c>
      <c r="H118" s="127" t="str">
        <f>+'Input PARCELLA'!C60</f>
        <v>x</v>
      </c>
      <c r="I118" s="123"/>
      <c r="J118" s="121">
        <f t="shared" si="40"/>
        <v>0.03</v>
      </c>
      <c r="K118" s="120">
        <f>'Tabella coef-Q'!I123</f>
        <v>0.03</v>
      </c>
      <c r="L118" s="122"/>
      <c r="M118" s="121">
        <f t="shared" si="41"/>
        <v>0.02</v>
      </c>
      <c r="N118" s="120">
        <f>'Tabella coef-Q'!J123</f>
        <v>0.02</v>
      </c>
      <c r="O118" s="122"/>
      <c r="P118" s="121">
        <f t="shared" si="42"/>
        <v>0.03</v>
      </c>
      <c r="Q118" s="120">
        <f>'Tabella coef-Q'!K123</f>
        <v>0.03</v>
      </c>
      <c r="R118" s="122"/>
      <c r="S118" s="121">
        <f t="shared" si="43"/>
        <v>0.03</v>
      </c>
      <c r="T118" s="120">
        <f>'Tabella coef-Q'!L123</f>
        <v>0.03</v>
      </c>
      <c r="U118" s="122"/>
      <c r="V118" s="121">
        <f t="shared" si="44"/>
        <v>0.03</v>
      </c>
      <c r="W118" s="120">
        <f>'Tabella coef-Q'!M123</f>
        <v>0.03</v>
      </c>
      <c r="X118" s="122"/>
      <c r="Y118" s="121">
        <f t="shared" si="45"/>
        <v>0.04</v>
      </c>
      <c r="Z118" s="120">
        <f>'Tabella coef-Q'!N123</f>
        <v>0.04</v>
      </c>
      <c r="AA118" s="122"/>
      <c r="AB118" s="121">
        <f t="shared" si="46"/>
        <v>0.03</v>
      </c>
      <c r="AC118" s="120">
        <f>'Tabella coef-Q'!O123</f>
        <v>0.03</v>
      </c>
      <c r="AD118" s="122"/>
      <c r="AE118" s="121">
        <f t="shared" si="47"/>
        <v>0.03</v>
      </c>
      <c r="AF118" s="120">
        <f>'Tabella coef-Q'!P123</f>
        <v>0.03</v>
      </c>
      <c r="AG118" s="122"/>
      <c r="AH118" s="121">
        <f t="shared" si="48"/>
        <v>0.03</v>
      </c>
      <c r="AI118" s="120">
        <f>'Tabella coef-Q'!Q123</f>
        <v>0.03</v>
      </c>
      <c r="AJ118" s="526" t="s">
        <v>208</v>
      </c>
      <c r="AK118" s="527"/>
      <c r="AL118" s="528"/>
      <c r="AM118" s="88"/>
    </row>
    <row r="119" spans="1:39" ht="45" customHeight="1" outlineLevel="1" x14ac:dyDescent="0.25">
      <c r="A119" s="90"/>
      <c r="B119" s="555"/>
      <c r="C119" s="539"/>
      <c r="D119" s="558"/>
      <c r="E119" s="561"/>
      <c r="F119" s="129" t="s">
        <v>254</v>
      </c>
      <c r="G119" s="128" t="s">
        <v>253</v>
      </c>
      <c r="H119" s="127"/>
      <c r="I119" s="123"/>
      <c r="J119" s="121">
        <f t="shared" si="40"/>
        <v>0</v>
      </c>
      <c r="K119" s="120">
        <f>'Tabella coef-Q'!I124</f>
        <v>0.02</v>
      </c>
      <c r="L119" s="122"/>
      <c r="M119" s="121">
        <f t="shared" si="41"/>
        <v>0</v>
      </c>
      <c r="N119" s="120">
        <f>'Tabella coef-Q'!J124</f>
        <v>0.02</v>
      </c>
      <c r="O119" s="122"/>
      <c r="P119" s="121">
        <f t="shared" si="42"/>
        <v>0</v>
      </c>
      <c r="Q119" s="120">
        <f>'Tabella coef-Q'!K124</f>
        <v>0.02</v>
      </c>
      <c r="R119" s="122"/>
      <c r="S119" s="121">
        <f t="shared" si="43"/>
        <v>0</v>
      </c>
      <c r="T119" s="120">
        <f>'Tabella coef-Q'!L124</f>
        <v>0.02</v>
      </c>
      <c r="U119" s="122"/>
      <c r="V119" s="121">
        <f t="shared" si="44"/>
        <v>0</v>
      </c>
      <c r="W119" s="120">
        <f>'Tabella coef-Q'!M124</f>
        <v>0.02</v>
      </c>
      <c r="X119" s="122"/>
      <c r="Y119" s="121">
        <f t="shared" si="45"/>
        <v>0</v>
      </c>
      <c r="Z119" s="120">
        <f>'Tabella coef-Q'!N124</f>
        <v>0.02</v>
      </c>
      <c r="AA119" s="122"/>
      <c r="AB119" s="121">
        <f t="shared" si="46"/>
        <v>0</v>
      </c>
      <c r="AC119" s="120">
        <f>'Tabella coef-Q'!O124</f>
        <v>0.02</v>
      </c>
      <c r="AD119" s="122"/>
      <c r="AE119" s="121">
        <f t="shared" si="47"/>
        <v>0</v>
      </c>
      <c r="AF119" s="120">
        <f>'Tabella coef-Q'!P124</f>
        <v>0.02</v>
      </c>
      <c r="AG119" s="122"/>
      <c r="AH119" s="121">
        <f t="shared" si="48"/>
        <v>0</v>
      </c>
      <c r="AI119" s="120">
        <f>'Tabella coef-Q'!Q124</f>
        <v>0.02</v>
      </c>
      <c r="AJ119" s="526" t="s">
        <v>208</v>
      </c>
      <c r="AK119" s="527"/>
      <c r="AL119" s="528"/>
      <c r="AM119" s="88"/>
    </row>
    <row r="120" spans="1:39" ht="35.1" customHeight="1" outlineLevel="1" x14ac:dyDescent="0.25">
      <c r="A120" s="90"/>
      <c r="B120" s="555"/>
      <c r="C120" s="539"/>
      <c r="D120" s="558"/>
      <c r="E120" s="561"/>
      <c r="F120" s="129" t="s">
        <v>252</v>
      </c>
      <c r="G120" s="128" t="s">
        <v>251</v>
      </c>
      <c r="H120" s="127"/>
      <c r="I120" s="123"/>
      <c r="J120" s="121">
        <f t="shared" si="40"/>
        <v>0</v>
      </c>
      <c r="K120" s="120">
        <f>'Tabella coef-Q'!I125</f>
        <v>0.02</v>
      </c>
      <c r="L120" s="122"/>
      <c r="M120" s="121">
        <f t="shared" si="41"/>
        <v>0</v>
      </c>
      <c r="N120" s="120">
        <f>'Tabella coef-Q'!J125</f>
        <v>0.02</v>
      </c>
      <c r="O120" s="122"/>
      <c r="P120" s="121">
        <f t="shared" si="42"/>
        <v>0</v>
      </c>
      <c r="Q120" s="120">
        <f>'Tabella coef-Q'!K125</f>
        <v>0.02</v>
      </c>
      <c r="R120" s="122"/>
      <c r="S120" s="121">
        <f t="shared" si="43"/>
        <v>0</v>
      </c>
      <c r="T120" s="120">
        <f>'Tabella coef-Q'!L125</f>
        <v>0.02</v>
      </c>
      <c r="U120" s="122"/>
      <c r="V120" s="121">
        <f t="shared" si="44"/>
        <v>0</v>
      </c>
      <c r="W120" s="120">
        <f>'Tabella coef-Q'!M125</f>
        <v>0.02</v>
      </c>
      <c r="X120" s="122"/>
      <c r="Y120" s="121">
        <f t="shared" si="45"/>
        <v>0</v>
      </c>
      <c r="Z120" s="120">
        <f>'Tabella coef-Q'!N125</f>
        <v>0.02</v>
      </c>
      <c r="AA120" s="122"/>
      <c r="AB120" s="121">
        <f t="shared" si="46"/>
        <v>0</v>
      </c>
      <c r="AC120" s="120">
        <f>'Tabella coef-Q'!O125</f>
        <v>0.02</v>
      </c>
      <c r="AD120" s="122"/>
      <c r="AE120" s="121">
        <f t="shared" si="47"/>
        <v>0</v>
      </c>
      <c r="AF120" s="120">
        <f>'Tabella coef-Q'!P125</f>
        <v>0.02</v>
      </c>
      <c r="AG120" s="122"/>
      <c r="AH120" s="121">
        <f t="shared" si="48"/>
        <v>0</v>
      </c>
      <c r="AI120" s="120">
        <f>'Tabella coef-Q'!Q125</f>
        <v>0.02</v>
      </c>
      <c r="AJ120" s="526" t="s">
        <v>208</v>
      </c>
      <c r="AK120" s="527"/>
      <c r="AL120" s="528"/>
      <c r="AM120" s="88"/>
    </row>
    <row r="121" spans="1:39" ht="35.1" customHeight="1" outlineLevel="1" x14ac:dyDescent="0.25">
      <c r="A121" s="90"/>
      <c r="B121" s="555"/>
      <c r="C121" s="539"/>
      <c r="D121" s="558"/>
      <c r="E121" s="561"/>
      <c r="F121" s="129" t="s">
        <v>250</v>
      </c>
      <c r="G121" s="128" t="s">
        <v>249</v>
      </c>
      <c r="H121" s="127"/>
      <c r="I121" s="123"/>
      <c r="J121" s="121">
        <f t="shared" si="40"/>
        <v>0</v>
      </c>
      <c r="K121" s="120">
        <f>'Tabella coef-Q'!I126</f>
        <v>0.1</v>
      </c>
      <c r="L121" s="122"/>
      <c r="M121" s="121">
        <f t="shared" si="41"/>
        <v>0</v>
      </c>
      <c r="N121" s="120">
        <f>'Tabella coef-Q'!J126</f>
        <v>0.1</v>
      </c>
      <c r="O121" s="122"/>
      <c r="P121" s="121">
        <f t="shared" si="42"/>
        <v>0</v>
      </c>
      <c r="Q121" s="120">
        <f>'Tabella coef-Q'!K126</f>
        <v>0.1</v>
      </c>
      <c r="R121" s="122"/>
      <c r="S121" s="121">
        <f t="shared" si="43"/>
        <v>0</v>
      </c>
      <c r="T121" s="120">
        <f>'Tabella coef-Q'!L126</f>
        <v>0.1</v>
      </c>
      <c r="U121" s="122"/>
      <c r="V121" s="121">
        <f t="shared" si="44"/>
        <v>0</v>
      </c>
      <c r="W121" s="120">
        <f>'Tabella coef-Q'!M126</f>
        <v>0.1</v>
      </c>
      <c r="X121" s="122"/>
      <c r="Y121" s="121">
        <f t="shared" si="45"/>
        <v>0</v>
      </c>
      <c r="Z121" s="120">
        <f>'Tabella coef-Q'!N126</f>
        <v>0.1</v>
      </c>
      <c r="AA121" s="122"/>
      <c r="AB121" s="121">
        <f t="shared" si="46"/>
        <v>0</v>
      </c>
      <c r="AC121" s="120">
        <f>'Tabella coef-Q'!O126</f>
        <v>0.1</v>
      </c>
      <c r="AD121" s="122"/>
      <c r="AE121" s="121">
        <f t="shared" si="47"/>
        <v>0</v>
      </c>
      <c r="AF121" s="120">
        <f>'Tabella coef-Q'!P126</f>
        <v>0.1</v>
      </c>
      <c r="AG121" s="122"/>
      <c r="AH121" s="121">
        <f t="shared" si="48"/>
        <v>0</v>
      </c>
      <c r="AI121" s="120">
        <f>'Tabella coef-Q'!Q126</f>
        <v>0.1</v>
      </c>
      <c r="AJ121" s="526" t="s">
        <v>208</v>
      </c>
      <c r="AK121" s="527"/>
      <c r="AL121" s="528"/>
      <c r="AM121" s="88"/>
    </row>
    <row r="122" spans="1:39" ht="35.1" customHeight="1" outlineLevel="1" x14ac:dyDescent="0.25">
      <c r="A122" s="90"/>
      <c r="B122" s="555"/>
      <c r="C122" s="539"/>
      <c r="D122" s="558"/>
      <c r="E122" s="561"/>
      <c r="F122" s="129" t="s">
        <v>248</v>
      </c>
      <c r="G122" s="128" t="s">
        <v>247</v>
      </c>
      <c r="H122" s="127"/>
      <c r="I122" s="123"/>
      <c r="J122" s="121">
        <f t="shared" si="40"/>
        <v>0</v>
      </c>
      <c r="K122" s="120">
        <f>'Tabella coef-Q'!I127</f>
        <v>0.06</v>
      </c>
      <c r="L122" s="122"/>
      <c r="M122" s="121">
        <f t="shared" si="41"/>
        <v>0</v>
      </c>
      <c r="N122" s="120">
        <f>'Tabella coef-Q'!J127</f>
        <v>0.06</v>
      </c>
      <c r="O122" s="122"/>
      <c r="P122" s="121">
        <f t="shared" si="42"/>
        <v>0</v>
      </c>
      <c r="Q122" s="120">
        <f>'Tabella coef-Q'!K127</f>
        <v>0.06</v>
      </c>
      <c r="R122" s="122"/>
      <c r="S122" s="121">
        <f t="shared" si="43"/>
        <v>0</v>
      </c>
      <c r="T122" s="120">
        <f>'Tabella coef-Q'!L127</f>
        <v>0.06</v>
      </c>
      <c r="U122" s="122"/>
      <c r="V122" s="121">
        <f t="shared" si="44"/>
        <v>0</v>
      </c>
      <c r="W122" s="120">
        <f>'Tabella coef-Q'!M127</f>
        <v>0.06</v>
      </c>
      <c r="X122" s="122"/>
      <c r="Y122" s="121">
        <f t="shared" si="45"/>
        <v>0</v>
      </c>
      <c r="Z122" s="120">
        <f>'Tabella coef-Q'!N127</f>
        <v>0.06</v>
      </c>
      <c r="AA122" s="122"/>
      <c r="AB122" s="121">
        <f t="shared" si="46"/>
        <v>0</v>
      </c>
      <c r="AC122" s="120">
        <f>'Tabella coef-Q'!O127</f>
        <v>0.06</v>
      </c>
      <c r="AD122" s="122"/>
      <c r="AE122" s="121">
        <f t="shared" si="47"/>
        <v>0</v>
      </c>
      <c r="AF122" s="120">
        <f>'Tabella coef-Q'!P127</f>
        <v>0.06</v>
      </c>
      <c r="AG122" s="122"/>
      <c r="AH122" s="121">
        <f t="shared" si="48"/>
        <v>0</v>
      </c>
      <c r="AI122" s="120">
        <f>'Tabella coef-Q'!Q127</f>
        <v>0.06</v>
      </c>
      <c r="AJ122" s="526" t="s">
        <v>208</v>
      </c>
      <c r="AK122" s="527"/>
      <c r="AL122" s="528"/>
      <c r="AM122" s="88"/>
    </row>
    <row r="123" spans="1:39" ht="24.95" customHeight="1" outlineLevel="1" x14ac:dyDescent="0.25">
      <c r="A123" s="90"/>
      <c r="B123" s="555"/>
      <c r="C123" s="539"/>
      <c r="D123" s="558"/>
      <c r="E123" s="561"/>
      <c r="F123" s="129" t="s">
        <v>246</v>
      </c>
      <c r="G123" s="128" t="s">
        <v>245</v>
      </c>
      <c r="H123" s="127"/>
      <c r="I123" s="123"/>
      <c r="J123" s="121">
        <f t="shared" si="40"/>
        <v>0</v>
      </c>
      <c r="K123" s="120">
        <f>'Tabella coef-Q'!I128</f>
        <v>0.14000000000000001</v>
      </c>
      <c r="L123" s="122"/>
      <c r="M123" s="121">
        <f t="shared" si="41"/>
        <v>0</v>
      </c>
      <c r="N123" s="120">
        <f>'Tabella coef-Q'!J128</f>
        <v>0.09</v>
      </c>
      <c r="O123" s="122"/>
      <c r="P123" s="121">
        <f t="shared" si="42"/>
        <v>0</v>
      </c>
      <c r="Q123" s="120">
        <f>'Tabella coef-Q'!K128</f>
        <v>0.15</v>
      </c>
      <c r="R123" s="122"/>
      <c r="S123" s="121">
        <f t="shared" si="43"/>
        <v>0</v>
      </c>
      <c r="T123" s="120">
        <f>'Tabella coef-Q'!L128</f>
        <v>0.15</v>
      </c>
      <c r="U123" s="122"/>
      <c r="V123" s="121">
        <f t="shared" si="44"/>
        <v>0</v>
      </c>
      <c r="W123" s="120">
        <f>'Tabella coef-Q'!M128</f>
        <v>0.12</v>
      </c>
      <c r="X123" s="122"/>
      <c r="Y123" s="121">
        <f t="shared" si="45"/>
        <v>0</v>
      </c>
      <c r="Z123" s="120">
        <f>'Tabella coef-Q'!N128</f>
        <v>0.12</v>
      </c>
      <c r="AA123" s="122"/>
      <c r="AB123" s="121">
        <f t="shared" si="46"/>
        <v>0</v>
      </c>
      <c r="AC123" s="120">
        <f>'Tabella coef-Q'!O128</f>
        <v>0.11</v>
      </c>
      <c r="AD123" s="122"/>
      <c r="AE123" s="121">
        <f t="shared" si="47"/>
        <v>0</v>
      </c>
      <c r="AF123" s="120">
        <f>'Tabella coef-Q'!P128</f>
        <v>0.12</v>
      </c>
      <c r="AG123" s="122"/>
      <c r="AH123" s="121">
        <f t="shared" si="48"/>
        <v>0</v>
      </c>
      <c r="AI123" s="120">
        <f>'Tabella coef-Q'!Q128</f>
        <v>0.12</v>
      </c>
      <c r="AJ123" s="526" t="s">
        <v>208</v>
      </c>
      <c r="AK123" s="527"/>
      <c r="AL123" s="528"/>
      <c r="AM123" s="88"/>
    </row>
    <row r="124" spans="1:39" ht="24.95" customHeight="1" outlineLevel="1" x14ac:dyDescent="0.25">
      <c r="A124" s="90"/>
      <c r="B124" s="555"/>
      <c r="C124" s="539"/>
      <c r="D124" s="558"/>
      <c r="E124" s="561"/>
      <c r="F124" s="129" t="s">
        <v>244</v>
      </c>
      <c r="G124" s="128" t="s">
        <v>243</v>
      </c>
      <c r="H124" s="127" t="str">
        <f>+'Input PARCELLA'!C61</f>
        <v>x</v>
      </c>
      <c r="I124" s="123"/>
      <c r="J124" s="121">
        <f t="shared" si="40"/>
        <v>0.41</v>
      </c>
      <c r="K124" s="120">
        <f>'Tabella coef-Q'!I129</f>
        <v>0.41</v>
      </c>
      <c r="L124" s="122"/>
      <c r="M124" s="121">
        <f t="shared" si="41"/>
        <v>0.43</v>
      </c>
      <c r="N124" s="120">
        <f>'Tabella coef-Q'!J129</f>
        <v>0.43</v>
      </c>
      <c r="O124" s="122"/>
      <c r="P124" s="121">
        <f t="shared" si="42"/>
        <v>0.32</v>
      </c>
      <c r="Q124" s="120">
        <f>'Tabella coef-Q'!K129</f>
        <v>0.32</v>
      </c>
      <c r="R124" s="122"/>
      <c r="S124" s="121">
        <f t="shared" si="43"/>
        <v>0.32</v>
      </c>
      <c r="T124" s="120">
        <f>'Tabella coef-Q'!L129</f>
        <v>0.32</v>
      </c>
      <c r="U124" s="122"/>
      <c r="V124" s="121">
        <f t="shared" si="44"/>
        <v>0.42</v>
      </c>
      <c r="W124" s="120">
        <f>'Tabella coef-Q'!M129</f>
        <v>0.42</v>
      </c>
      <c r="X124" s="122"/>
      <c r="Y124" s="121">
        <f t="shared" si="45"/>
        <v>0.34</v>
      </c>
      <c r="Z124" s="120">
        <f>'Tabella coef-Q'!N129</f>
        <v>0.34</v>
      </c>
      <c r="AA124" s="122"/>
      <c r="AB124" s="121">
        <f t="shared" si="46"/>
        <v>0.4</v>
      </c>
      <c r="AC124" s="120">
        <f>'Tabella coef-Q'!O129</f>
        <v>0.4</v>
      </c>
      <c r="AD124" s="122"/>
      <c r="AE124" s="121">
        <f t="shared" si="47"/>
        <v>0.42</v>
      </c>
      <c r="AF124" s="120">
        <f>'Tabella coef-Q'!P129</f>
        <v>0.42</v>
      </c>
      <c r="AG124" s="122"/>
      <c r="AH124" s="121">
        <f t="shared" si="48"/>
        <v>0.42</v>
      </c>
      <c r="AI124" s="120">
        <f>'Tabella coef-Q'!Q129</f>
        <v>0.42</v>
      </c>
      <c r="AJ124" s="526" t="s">
        <v>208</v>
      </c>
      <c r="AK124" s="527"/>
      <c r="AL124" s="528"/>
      <c r="AM124" s="88"/>
    </row>
    <row r="125" spans="1:39" ht="24.95" customHeight="1" outlineLevel="1" x14ac:dyDescent="0.25">
      <c r="A125" s="90"/>
      <c r="B125" s="555"/>
      <c r="C125" s="539"/>
      <c r="D125" s="558"/>
      <c r="E125" s="561"/>
      <c r="F125" s="129" t="s">
        <v>242</v>
      </c>
      <c r="G125" s="128" t="s">
        <v>241</v>
      </c>
      <c r="H125" s="127" t="str">
        <f>+'Input PARCELLA'!C62</f>
        <v>x</v>
      </c>
      <c r="I125" s="123"/>
      <c r="J125" s="121">
        <f t="shared" si="40"/>
        <v>0.18</v>
      </c>
      <c r="K125" s="120">
        <f>'Tabella coef-Q'!I130</f>
        <v>0.18</v>
      </c>
      <c r="L125" s="122"/>
      <c r="M125" s="121">
        <f t="shared" si="41"/>
        <v>0.18</v>
      </c>
      <c r="N125" s="120">
        <f>'Tabella coef-Q'!J130</f>
        <v>0.18</v>
      </c>
      <c r="O125" s="122"/>
      <c r="P125" s="121">
        <f t="shared" si="42"/>
        <v>0.13</v>
      </c>
      <c r="Q125" s="120">
        <f>'Tabella coef-Q'!K130</f>
        <v>0.13</v>
      </c>
      <c r="R125" s="122"/>
      <c r="S125" s="121">
        <f t="shared" si="43"/>
        <v>0.13</v>
      </c>
      <c r="T125" s="120">
        <f>'Tabella coef-Q'!L130</f>
        <v>0.13</v>
      </c>
      <c r="U125" s="122"/>
      <c r="V125" s="121">
        <f t="shared" si="44"/>
        <v>0.13</v>
      </c>
      <c r="W125" s="120">
        <f>'Tabella coef-Q'!M130</f>
        <v>0.13</v>
      </c>
      <c r="X125" s="122"/>
      <c r="Y125" s="121">
        <f t="shared" si="45"/>
        <v>0.13</v>
      </c>
      <c r="Z125" s="120">
        <f>'Tabella coef-Q'!N130</f>
        <v>0.13</v>
      </c>
      <c r="AA125" s="122"/>
      <c r="AB125" s="121">
        <f t="shared" si="46"/>
        <v>0.13</v>
      </c>
      <c r="AC125" s="120">
        <f>'Tabella coef-Q'!O130</f>
        <v>0.13</v>
      </c>
      <c r="AD125" s="122"/>
      <c r="AE125" s="121">
        <f t="shared" si="47"/>
        <v>0.13</v>
      </c>
      <c r="AF125" s="120">
        <f>'Tabella coef-Q'!P130</f>
        <v>0.13</v>
      </c>
      <c r="AG125" s="122"/>
      <c r="AH125" s="121">
        <f t="shared" si="48"/>
        <v>0.13</v>
      </c>
      <c r="AI125" s="120">
        <f>'Tabella coef-Q'!Q130</f>
        <v>0.13</v>
      </c>
      <c r="AJ125" s="526" t="s">
        <v>208</v>
      </c>
      <c r="AK125" s="527"/>
      <c r="AL125" s="528"/>
      <c r="AM125" s="88"/>
    </row>
    <row r="126" spans="1:39" ht="24.95" customHeight="1" outlineLevel="1" x14ac:dyDescent="0.25">
      <c r="A126" s="90"/>
      <c r="B126" s="555"/>
      <c r="C126" s="539"/>
      <c r="D126" s="558"/>
      <c r="E126" s="561"/>
      <c r="F126" s="129" t="s">
        <v>240</v>
      </c>
      <c r="G126" s="128" t="s">
        <v>239</v>
      </c>
      <c r="H126" s="127"/>
      <c r="I126" s="123"/>
      <c r="J126" s="121">
        <f t="shared" si="40"/>
        <v>0</v>
      </c>
      <c r="K126" s="120">
        <f>'Tabella coef-Q'!I131</f>
        <v>0.1</v>
      </c>
      <c r="L126" s="122"/>
      <c r="M126" s="121">
        <f t="shared" si="41"/>
        <v>0</v>
      </c>
      <c r="N126" s="120">
        <f>'Tabella coef-Q'!J131</f>
        <v>0.1</v>
      </c>
      <c r="O126" s="122"/>
      <c r="P126" s="121">
        <f t="shared" si="42"/>
        <v>0</v>
      </c>
      <c r="Q126" s="120">
        <f>'Tabella coef-Q'!K131</f>
        <v>0.08</v>
      </c>
      <c r="R126" s="122"/>
      <c r="S126" s="121">
        <f t="shared" si="43"/>
        <v>0</v>
      </c>
      <c r="T126" s="120">
        <f>'Tabella coef-Q'!L131</f>
        <v>0.08</v>
      </c>
      <c r="U126" s="122"/>
      <c r="V126" s="121">
        <f t="shared" si="44"/>
        <v>0</v>
      </c>
      <c r="W126" s="120">
        <f>'Tabella coef-Q'!M131</f>
        <v>0.08</v>
      </c>
      <c r="X126" s="122"/>
      <c r="Y126" s="121">
        <f t="shared" si="45"/>
        <v>0</v>
      </c>
      <c r="Z126" s="120">
        <f>'Tabella coef-Q'!N131</f>
        <v>0.08</v>
      </c>
      <c r="AA126" s="122"/>
      <c r="AB126" s="121">
        <f t="shared" si="46"/>
        <v>0</v>
      </c>
      <c r="AC126" s="120">
        <f>'Tabella coef-Q'!O131</f>
        <v>0.08</v>
      </c>
      <c r="AD126" s="122"/>
      <c r="AE126" s="121">
        <f t="shared" si="47"/>
        <v>0</v>
      </c>
      <c r="AF126" s="120">
        <f>'Tabella coef-Q'!P131</f>
        <v>0.08</v>
      </c>
      <c r="AG126" s="122"/>
      <c r="AH126" s="121">
        <f t="shared" si="48"/>
        <v>0</v>
      </c>
      <c r="AI126" s="120">
        <f>'Tabella coef-Q'!Q131</f>
        <v>0.08</v>
      </c>
      <c r="AJ126" s="526" t="s">
        <v>208</v>
      </c>
      <c r="AK126" s="527"/>
      <c r="AL126" s="528"/>
      <c r="AM126" s="88"/>
    </row>
    <row r="127" spans="1:39" ht="24.95" customHeight="1" outlineLevel="1" x14ac:dyDescent="0.25">
      <c r="A127" s="90"/>
      <c r="B127" s="555"/>
      <c r="C127" s="539"/>
      <c r="D127" s="558"/>
      <c r="E127" s="561"/>
      <c r="F127" s="129" t="s">
        <v>238</v>
      </c>
      <c r="G127" s="128" t="s">
        <v>237</v>
      </c>
      <c r="H127" s="127" t="str">
        <f>+'Input PARCELLA'!C63</f>
        <v>x</v>
      </c>
      <c r="I127" s="123"/>
      <c r="J127" s="121">
        <f t="shared" si="40"/>
        <v>0.04</v>
      </c>
      <c r="K127" s="120">
        <f>'Tabella coef-Q'!I132</f>
        <v>0.04</v>
      </c>
      <c r="L127" s="122"/>
      <c r="M127" s="121">
        <f t="shared" si="41"/>
        <v>0.04</v>
      </c>
      <c r="N127" s="120">
        <f>'Tabella coef-Q'!J132</f>
        <v>0.04</v>
      </c>
      <c r="O127" s="122"/>
      <c r="P127" s="121">
        <f t="shared" si="42"/>
        <v>0.04</v>
      </c>
      <c r="Q127" s="120">
        <f>'Tabella coef-Q'!K132</f>
        <v>0.04</v>
      </c>
      <c r="R127" s="122"/>
      <c r="S127" s="121">
        <f t="shared" si="43"/>
        <v>0.04</v>
      </c>
      <c r="T127" s="120">
        <f>'Tabella coef-Q'!L132</f>
        <v>0.04</v>
      </c>
      <c r="U127" s="122"/>
      <c r="V127" s="121">
        <f t="shared" si="44"/>
        <v>0.04</v>
      </c>
      <c r="W127" s="120">
        <f>'Tabella coef-Q'!M132</f>
        <v>0.04</v>
      </c>
      <c r="X127" s="122"/>
      <c r="Y127" s="121">
        <f t="shared" si="45"/>
        <v>0.04</v>
      </c>
      <c r="Z127" s="120">
        <f>'Tabella coef-Q'!N132</f>
        <v>0.04</v>
      </c>
      <c r="AA127" s="122"/>
      <c r="AB127" s="121">
        <f t="shared" si="46"/>
        <v>0.04</v>
      </c>
      <c r="AC127" s="120">
        <f>'Tabella coef-Q'!O132</f>
        <v>0.04</v>
      </c>
      <c r="AD127" s="122"/>
      <c r="AE127" s="121">
        <f t="shared" si="47"/>
        <v>0.04</v>
      </c>
      <c r="AF127" s="120">
        <f>'Tabella coef-Q'!P132</f>
        <v>0.04</v>
      </c>
      <c r="AG127" s="122"/>
      <c r="AH127" s="121">
        <f t="shared" si="48"/>
        <v>0.04</v>
      </c>
      <c r="AI127" s="120">
        <f>'Tabella coef-Q'!Q132</f>
        <v>0.04</v>
      </c>
      <c r="AJ127" s="526" t="s">
        <v>208</v>
      </c>
      <c r="AK127" s="527"/>
      <c r="AL127" s="528"/>
      <c r="AM127" s="88"/>
    </row>
    <row r="128" spans="1:39" ht="24.95" customHeight="1" outlineLevel="1" x14ac:dyDescent="0.25">
      <c r="A128" s="90"/>
      <c r="B128" s="555"/>
      <c r="C128" s="539"/>
      <c r="D128" s="558"/>
      <c r="E128" s="561"/>
      <c r="F128" s="129" t="s">
        <v>236</v>
      </c>
      <c r="G128" s="128" t="s">
        <v>235</v>
      </c>
      <c r="H128" s="127" t="str">
        <f>+'Input PARCELLA'!C64</f>
        <v>x</v>
      </c>
      <c r="I128" s="123"/>
      <c r="J128" s="121">
        <f t="shared" si="40"/>
        <v>0.25</v>
      </c>
      <c r="K128" s="120">
        <f>'Tabella coef-Q'!I133</f>
        <v>0.25</v>
      </c>
      <c r="L128" s="122"/>
      <c r="M128" s="121">
        <f t="shared" si="41"/>
        <v>0.25</v>
      </c>
      <c r="N128" s="120">
        <f>'Tabella coef-Q'!J133</f>
        <v>0.25</v>
      </c>
      <c r="O128" s="122"/>
      <c r="P128" s="121">
        <f t="shared" si="42"/>
        <v>0.25</v>
      </c>
      <c r="Q128" s="120">
        <f>'Tabella coef-Q'!K133</f>
        <v>0.25</v>
      </c>
      <c r="R128" s="122"/>
      <c r="S128" s="121">
        <f t="shared" si="43"/>
        <v>0.25</v>
      </c>
      <c r="T128" s="120">
        <f>'Tabella coef-Q'!L133</f>
        <v>0.25</v>
      </c>
      <c r="U128" s="122"/>
      <c r="V128" s="121">
        <f t="shared" si="44"/>
        <v>0.25</v>
      </c>
      <c r="W128" s="120">
        <f>'Tabella coef-Q'!M133</f>
        <v>0.25</v>
      </c>
      <c r="X128" s="122"/>
      <c r="Y128" s="121">
        <f t="shared" si="45"/>
        <v>0.25</v>
      </c>
      <c r="Z128" s="120">
        <f>'Tabella coef-Q'!N133</f>
        <v>0.25</v>
      </c>
      <c r="AA128" s="122"/>
      <c r="AB128" s="121">
        <f t="shared" si="46"/>
        <v>0.25</v>
      </c>
      <c r="AC128" s="120">
        <f>'Tabella coef-Q'!O133</f>
        <v>0.25</v>
      </c>
      <c r="AD128" s="122"/>
      <c r="AE128" s="121">
        <f t="shared" si="47"/>
        <v>0.25</v>
      </c>
      <c r="AF128" s="120">
        <f>'Tabella coef-Q'!P133</f>
        <v>0.25</v>
      </c>
      <c r="AG128" s="122"/>
      <c r="AH128" s="121">
        <f t="shared" si="48"/>
        <v>0.25</v>
      </c>
      <c r="AI128" s="120">
        <f>'Tabella coef-Q'!Q133</f>
        <v>0.25</v>
      </c>
      <c r="AJ128" s="526" t="s">
        <v>208</v>
      </c>
      <c r="AK128" s="527"/>
      <c r="AL128" s="528"/>
      <c r="AM128" s="88"/>
    </row>
    <row r="129" spans="1:39" ht="24.95" customHeight="1" outlineLevel="1" x14ac:dyDescent="0.25">
      <c r="A129" s="90"/>
      <c r="B129" s="555"/>
      <c r="C129" s="539"/>
      <c r="D129" s="558"/>
      <c r="E129" s="561"/>
      <c r="F129" s="129" t="s">
        <v>234</v>
      </c>
      <c r="G129" s="128" t="s">
        <v>233</v>
      </c>
      <c r="H129" s="154"/>
      <c r="I129" s="153"/>
      <c r="J129" s="151">
        <f t="shared" si="40"/>
        <v>0</v>
      </c>
      <c r="K129" s="150">
        <f>'Tabella coef-Q'!I134</f>
        <v>0.04</v>
      </c>
      <c r="L129" s="152"/>
      <c r="M129" s="151">
        <f t="shared" si="41"/>
        <v>0</v>
      </c>
      <c r="N129" s="150">
        <f>'Tabella coef-Q'!J134</f>
        <v>0.04</v>
      </c>
      <c r="O129" s="152"/>
      <c r="P129" s="151">
        <f t="shared" si="42"/>
        <v>0</v>
      </c>
      <c r="Q129" s="150">
        <f>'Tabella coef-Q'!K134</f>
        <v>0.04</v>
      </c>
      <c r="R129" s="152"/>
      <c r="S129" s="151">
        <f t="shared" si="43"/>
        <v>0</v>
      </c>
      <c r="T129" s="150">
        <f>'Tabella coef-Q'!L134</f>
        <v>0.04</v>
      </c>
      <c r="U129" s="152"/>
      <c r="V129" s="151">
        <f t="shared" si="44"/>
        <v>0</v>
      </c>
      <c r="W129" s="150">
        <f>'Tabella coef-Q'!M134</f>
        <v>0.04</v>
      </c>
      <c r="X129" s="152"/>
      <c r="Y129" s="151">
        <f t="shared" si="45"/>
        <v>0</v>
      </c>
      <c r="Z129" s="150">
        <f>'Tabella coef-Q'!N134</f>
        <v>0.04</v>
      </c>
      <c r="AA129" s="152"/>
      <c r="AB129" s="151">
        <f t="shared" si="46"/>
        <v>0</v>
      </c>
      <c r="AC129" s="150">
        <f>'Tabella coef-Q'!O134</f>
        <v>0.04</v>
      </c>
      <c r="AD129" s="152"/>
      <c r="AE129" s="151">
        <f t="shared" si="47"/>
        <v>0</v>
      </c>
      <c r="AF129" s="150">
        <f>'Tabella coef-Q'!P134</f>
        <v>0.04</v>
      </c>
      <c r="AG129" s="152"/>
      <c r="AH129" s="151">
        <f t="shared" si="48"/>
        <v>0</v>
      </c>
      <c r="AI129" s="150">
        <f>'Tabella coef-Q'!Q134</f>
        <v>0.04</v>
      </c>
      <c r="AJ129" s="526" t="s">
        <v>208</v>
      </c>
      <c r="AK129" s="527"/>
      <c r="AL129" s="528"/>
      <c r="AM129" s="88"/>
    </row>
    <row r="130" spans="1:39" ht="24.95" customHeight="1" outlineLevel="1" x14ac:dyDescent="0.25">
      <c r="A130" s="90"/>
      <c r="B130" s="555"/>
      <c r="C130" s="552" t="s">
        <v>232</v>
      </c>
      <c r="D130" s="558"/>
      <c r="E130" s="561"/>
      <c r="F130" s="129" t="s">
        <v>231</v>
      </c>
      <c r="G130" s="128" t="s">
        <v>230</v>
      </c>
      <c r="H130" s="149"/>
      <c r="I130" s="551"/>
      <c r="J130" s="548"/>
      <c r="K130" s="548"/>
      <c r="L130" s="547"/>
      <c r="M130" s="548"/>
      <c r="N130" s="548"/>
      <c r="O130" s="547"/>
      <c r="P130" s="548"/>
      <c r="Q130" s="548"/>
      <c r="R130" s="547"/>
      <c r="S130" s="548"/>
      <c r="T130" s="548"/>
      <c r="U130" s="547"/>
      <c r="V130" s="548"/>
      <c r="W130" s="548"/>
      <c r="X130" s="547"/>
      <c r="Y130" s="548"/>
      <c r="Z130" s="548"/>
      <c r="AA130" s="547"/>
      <c r="AB130" s="548"/>
      <c r="AC130" s="548"/>
      <c r="AD130" s="148"/>
      <c r="AE130" s="147">
        <f t="shared" si="47"/>
        <v>0</v>
      </c>
      <c r="AF130" s="146">
        <f>'Tabella coef-Q'!P135</f>
        <v>2E-3</v>
      </c>
      <c r="AG130" s="148"/>
      <c r="AH130" s="147">
        <f t="shared" si="48"/>
        <v>0</v>
      </c>
      <c r="AI130" s="146">
        <f>'Tabella coef-Q'!Q135</f>
        <v>2E-3</v>
      </c>
      <c r="AJ130" s="145"/>
      <c r="AK130" s="144">
        <f>IF($H130="X",AL130,IF(AJ130="X",AL130,0))</f>
        <v>0</v>
      </c>
      <c r="AL130" s="143">
        <f>'Tabella coef-Q'!R135</f>
        <v>1.5E-3</v>
      </c>
      <c r="AM130" s="88"/>
    </row>
    <row r="131" spans="1:39" ht="20.100000000000001" customHeight="1" outlineLevel="1" x14ac:dyDescent="0.25">
      <c r="A131" s="90"/>
      <c r="B131" s="555"/>
      <c r="C131" s="539"/>
      <c r="D131" s="558"/>
      <c r="E131" s="561"/>
      <c r="F131" s="129" t="s">
        <v>229</v>
      </c>
      <c r="G131" s="128" t="s">
        <v>228</v>
      </c>
      <c r="H131" s="127"/>
      <c r="I131" s="532"/>
      <c r="J131" s="530"/>
      <c r="K131" s="530"/>
      <c r="L131" s="529"/>
      <c r="M131" s="530"/>
      <c r="N131" s="530"/>
      <c r="O131" s="529"/>
      <c r="P131" s="530"/>
      <c r="Q131" s="530"/>
      <c r="R131" s="529"/>
      <c r="S131" s="530"/>
      <c r="T131" s="530"/>
      <c r="U131" s="529"/>
      <c r="V131" s="530"/>
      <c r="W131" s="530"/>
      <c r="X131" s="529"/>
      <c r="Y131" s="530"/>
      <c r="Z131" s="530"/>
      <c r="AA131" s="529"/>
      <c r="AB131" s="530"/>
      <c r="AC131" s="530"/>
      <c r="AD131" s="122"/>
      <c r="AE131" s="121">
        <f t="shared" si="47"/>
        <v>0</v>
      </c>
      <c r="AF131" s="120">
        <f>'Tabella coef-Q'!P136</f>
        <v>1.7999999999999999E-2</v>
      </c>
      <c r="AG131" s="122"/>
      <c r="AH131" s="121">
        <f t="shared" si="48"/>
        <v>0</v>
      </c>
      <c r="AI131" s="120">
        <f>'Tabella coef-Q'!Q136</f>
        <v>1.7999999999999999E-2</v>
      </c>
      <c r="AJ131" s="122"/>
      <c r="AK131" s="121">
        <f>IF($H131="X",AL131,IF(AJ131="X",AL131,0))</f>
        <v>0</v>
      </c>
      <c r="AL131" s="142">
        <f>'Tabella coef-Q'!R136</f>
        <v>1.5E-3</v>
      </c>
      <c r="AM131" s="88"/>
    </row>
    <row r="132" spans="1:39" ht="99.75" customHeight="1" outlineLevel="1" thickBot="1" x14ac:dyDescent="0.3">
      <c r="A132" s="90"/>
      <c r="B132" s="556"/>
      <c r="C132" s="540"/>
      <c r="D132" s="559"/>
      <c r="E132" s="562"/>
      <c r="F132" s="126" t="s">
        <v>227</v>
      </c>
      <c r="G132" s="125" t="s">
        <v>226</v>
      </c>
      <c r="H132" s="124"/>
      <c r="I132" s="549"/>
      <c r="J132" s="550"/>
      <c r="K132" s="550"/>
      <c r="L132" s="553"/>
      <c r="M132" s="550"/>
      <c r="N132" s="550"/>
      <c r="O132" s="553"/>
      <c r="P132" s="550"/>
      <c r="Q132" s="550"/>
      <c r="R132" s="553"/>
      <c r="S132" s="550"/>
      <c r="T132" s="550"/>
      <c r="U132" s="553"/>
      <c r="V132" s="550"/>
      <c r="W132" s="550"/>
      <c r="X132" s="553"/>
      <c r="Y132" s="550"/>
      <c r="Z132" s="550"/>
      <c r="AA132" s="553"/>
      <c r="AB132" s="550"/>
      <c r="AC132" s="550"/>
      <c r="AD132" s="122"/>
      <c r="AE132" s="121">
        <f t="shared" si="47"/>
        <v>0</v>
      </c>
      <c r="AF132" s="120">
        <f>'Tabella coef-Q'!P137</f>
        <v>2.1999999999999999E-2</v>
      </c>
      <c r="AG132" s="122"/>
      <c r="AH132" s="121">
        <f t="shared" si="48"/>
        <v>0</v>
      </c>
      <c r="AI132" s="120">
        <f>'Tabella coef-Q'!Q137</f>
        <v>2.1999999999999999E-2</v>
      </c>
      <c r="AJ132" s="526" t="s">
        <v>208</v>
      </c>
      <c r="AK132" s="527"/>
      <c r="AL132" s="528"/>
      <c r="AM132" s="88"/>
    </row>
    <row r="133" spans="1:39" ht="18" customHeight="1" outlineLevel="1" x14ac:dyDescent="0.25">
      <c r="A133" s="90"/>
      <c r="B133" s="520" t="s">
        <v>207</v>
      </c>
      <c r="C133" s="521"/>
      <c r="D133" s="521"/>
      <c r="E133" s="521"/>
      <c r="F133" s="522" t="s">
        <v>206</v>
      </c>
      <c r="G133" s="522"/>
      <c r="H133" s="119"/>
      <c r="I133" s="117"/>
      <c r="J133" s="116">
        <f>SUM(J117:J132)</f>
        <v>1.23</v>
      </c>
      <c r="K133" s="118">
        <f>J133</f>
        <v>1.23</v>
      </c>
      <c r="L133" s="117"/>
      <c r="M133" s="116">
        <f>SUM(M117:M132)</f>
        <v>1.3</v>
      </c>
      <c r="N133" s="118">
        <f>M133</f>
        <v>1.3</v>
      </c>
      <c r="O133" s="117"/>
      <c r="P133" s="116">
        <f>SUM(P117:P132)</f>
        <v>1.0899999999999999</v>
      </c>
      <c r="Q133" s="118">
        <f>P133</f>
        <v>1.0899999999999999</v>
      </c>
      <c r="R133" s="117"/>
      <c r="S133" s="116">
        <f>SUM(S117:S132)</f>
        <v>1.0899999999999999</v>
      </c>
      <c r="T133" s="118">
        <f>S133</f>
        <v>1.0899999999999999</v>
      </c>
      <c r="U133" s="117"/>
      <c r="V133" s="116">
        <f>SUM(V117:V132)</f>
        <v>1.2899999999999998</v>
      </c>
      <c r="W133" s="118">
        <f>V133</f>
        <v>1.2899999999999998</v>
      </c>
      <c r="X133" s="117"/>
      <c r="Y133" s="116">
        <f>SUM(Y117:Y132)</f>
        <v>1.2200000000000002</v>
      </c>
      <c r="Z133" s="118">
        <f>Y133</f>
        <v>1.2200000000000002</v>
      </c>
      <c r="AA133" s="117"/>
      <c r="AB133" s="116">
        <f>SUM(AB117:AB132)</f>
        <v>1.2000000000000002</v>
      </c>
      <c r="AC133" s="118">
        <f>AB133</f>
        <v>1.2000000000000002</v>
      </c>
      <c r="AD133" s="117"/>
      <c r="AE133" s="116">
        <f>SUM(AE117:AE132)</f>
        <v>1.2899999999999998</v>
      </c>
      <c r="AF133" s="118">
        <f>AE133</f>
        <v>1.2899999999999998</v>
      </c>
      <c r="AG133" s="117"/>
      <c r="AH133" s="116">
        <f>SUM(AH117:AH132)</f>
        <v>1.2899999999999998</v>
      </c>
      <c r="AI133" s="118">
        <f>AH133</f>
        <v>1.2899999999999998</v>
      </c>
      <c r="AJ133" s="117"/>
      <c r="AK133" s="116">
        <f>SUM(AK117:AK132)</f>
        <v>0</v>
      </c>
      <c r="AL133" s="115">
        <f>AK133</f>
        <v>0</v>
      </c>
      <c r="AM133" s="88"/>
    </row>
    <row r="134" spans="1:39" ht="33.75" customHeight="1" outlineLevel="1" x14ac:dyDescent="0.25">
      <c r="A134" s="90"/>
      <c r="B134" s="523" t="s">
        <v>225</v>
      </c>
      <c r="C134" s="524"/>
      <c r="D134" s="524"/>
      <c r="E134" s="524"/>
      <c r="F134" s="525" t="s">
        <v>204</v>
      </c>
      <c r="G134" s="525"/>
      <c r="H134" s="114"/>
      <c r="I134" s="517">
        <f>K133*I10*I11*I14</f>
        <v>0</v>
      </c>
      <c r="J134" s="518"/>
      <c r="K134" s="519"/>
      <c r="L134" s="517">
        <f>N133*L10*L11*L14</f>
        <v>0</v>
      </c>
      <c r="M134" s="518"/>
      <c r="N134" s="519"/>
      <c r="O134" s="517">
        <f>Q133*O10*O11*O14</f>
        <v>0</v>
      </c>
      <c r="P134" s="518"/>
      <c r="Q134" s="519"/>
      <c r="R134" s="517">
        <f>T133*R10*R11*R14</f>
        <v>0</v>
      </c>
      <c r="S134" s="518"/>
      <c r="T134" s="519"/>
      <c r="U134" s="517">
        <f>W133*U10*U11*U14</f>
        <v>0</v>
      </c>
      <c r="V134" s="518"/>
      <c r="W134" s="519"/>
      <c r="X134" s="517">
        <f>Z133*X10*X11*X14</f>
        <v>0</v>
      </c>
      <c r="Y134" s="518"/>
      <c r="Z134" s="519"/>
      <c r="AA134" s="517">
        <f>AC133*AA10*AA11*AA14</f>
        <v>0</v>
      </c>
      <c r="AB134" s="518"/>
      <c r="AC134" s="519"/>
      <c r="AD134" s="517">
        <f>AF133*AD10*AD11*AD14</f>
        <v>0</v>
      </c>
      <c r="AE134" s="518"/>
      <c r="AF134" s="519"/>
      <c r="AG134" s="517">
        <f>AI133*AG10*AG11*AG14</f>
        <v>0</v>
      </c>
      <c r="AH134" s="518"/>
      <c r="AI134" s="519"/>
      <c r="AJ134" s="517">
        <f>AL133*AJ10*AJ11*AJ14</f>
        <v>0</v>
      </c>
      <c r="AK134" s="518"/>
      <c r="AL134" s="531"/>
      <c r="AM134" s="113"/>
    </row>
    <row r="135" spans="1:39" ht="24.75" customHeight="1" outlineLevel="1" thickBot="1" x14ac:dyDescent="0.3">
      <c r="A135" s="112"/>
      <c r="B135" s="504" t="s">
        <v>203</v>
      </c>
      <c r="C135" s="505"/>
      <c r="D135" s="505"/>
      <c r="E135" s="505"/>
      <c r="F135" s="505"/>
      <c r="G135" s="506"/>
      <c r="H135" s="111"/>
      <c r="I135" s="507">
        <f>SUM(I134:AL134)</f>
        <v>0</v>
      </c>
      <c r="J135" s="508"/>
      <c r="K135" s="508"/>
      <c r="L135" s="508"/>
      <c r="M135" s="508"/>
      <c r="N135" s="508"/>
      <c r="O135" s="508"/>
      <c r="P135" s="508"/>
      <c r="Q135" s="508"/>
      <c r="R135" s="508"/>
      <c r="S135" s="508"/>
      <c r="T135" s="508"/>
      <c r="U135" s="508"/>
      <c r="V135" s="508"/>
      <c r="W135" s="508"/>
      <c r="X135" s="508"/>
      <c r="Y135" s="508"/>
      <c r="Z135" s="508"/>
      <c r="AA135" s="508"/>
      <c r="AB135" s="508"/>
      <c r="AC135" s="508"/>
      <c r="AD135" s="508"/>
      <c r="AE135" s="508"/>
      <c r="AF135" s="508"/>
      <c r="AG135" s="508"/>
      <c r="AH135" s="508"/>
      <c r="AI135" s="508"/>
      <c r="AJ135" s="508"/>
      <c r="AK135" s="490"/>
      <c r="AL135" s="491"/>
      <c r="AM135" s="110"/>
    </row>
    <row r="136" spans="1:39" ht="9.9499999999999993" customHeight="1" thickBot="1" x14ac:dyDescent="0.3">
      <c r="A136" s="112"/>
      <c r="B136" s="141"/>
      <c r="C136" s="140"/>
      <c r="D136" s="140"/>
      <c r="E136" s="140"/>
      <c r="F136" s="139"/>
      <c r="G136" s="138"/>
      <c r="H136" s="138"/>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10"/>
    </row>
    <row r="137" spans="1:39" ht="18" customHeight="1" outlineLevel="1" thickBot="1" x14ac:dyDescent="0.3">
      <c r="A137" s="112"/>
      <c r="B137" s="533" t="s">
        <v>19</v>
      </c>
      <c r="C137" s="534"/>
      <c r="D137" s="534"/>
      <c r="E137" s="534"/>
      <c r="F137" s="534"/>
      <c r="G137" s="534"/>
      <c r="H137" s="534"/>
      <c r="I137" s="534"/>
      <c r="J137" s="534"/>
      <c r="K137" s="534"/>
      <c r="L137" s="534"/>
      <c r="M137" s="534"/>
      <c r="N137" s="534"/>
      <c r="O137" s="534"/>
      <c r="P137" s="534"/>
      <c r="Q137" s="534"/>
      <c r="R137" s="534"/>
      <c r="S137" s="534"/>
      <c r="T137" s="534"/>
      <c r="U137" s="534"/>
      <c r="V137" s="534"/>
      <c r="W137" s="534"/>
      <c r="X137" s="534"/>
      <c r="Y137" s="534"/>
      <c r="Z137" s="534"/>
      <c r="AA137" s="534"/>
      <c r="AB137" s="534"/>
      <c r="AC137" s="534"/>
      <c r="AD137" s="534"/>
      <c r="AE137" s="534"/>
      <c r="AF137" s="534"/>
      <c r="AG137" s="534"/>
      <c r="AH137" s="534"/>
      <c r="AI137" s="534"/>
      <c r="AJ137" s="534"/>
      <c r="AK137" s="453"/>
      <c r="AL137" s="454"/>
      <c r="AM137" s="110"/>
    </row>
    <row r="138" spans="1:39" ht="24.95" customHeight="1" outlineLevel="1" x14ac:dyDescent="0.25">
      <c r="A138" s="90"/>
      <c r="B138" s="535" t="s">
        <v>224</v>
      </c>
      <c r="C138" s="538" t="s">
        <v>223</v>
      </c>
      <c r="D138" s="541" t="s">
        <v>222</v>
      </c>
      <c r="E138" s="541" t="s">
        <v>221</v>
      </c>
      <c r="F138" s="136" t="s">
        <v>220</v>
      </c>
      <c r="G138" s="135" t="s">
        <v>219</v>
      </c>
      <c r="H138" s="134"/>
      <c r="I138" s="133"/>
      <c r="J138" s="131">
        <f>IF($H138="X",K138,IF(I138="X",K138,0))</f>
        <v>0</v>
      </c>
      <c r="K138" s="130">
        <f>'Tabella coef-Q'!I143</f>
        <v>0.08</v>
      </c>
      <c r="L138" s="132"/>
      <c r="M138" s="131">
        <f>IF($H138="X",N138,IF(L138="X",N138,0))</f>
        <v>0</v>
      </c>
      <c r="N138" s="130">
        <f>'Tabella coef-Q'!J143</f>
        <v>0.08</v>
      </c>
      <c r="O138" s="132"/>
      <c r="P138" s="131">
        <f>IF($H138="X",Q138,IF(O138="X",Q138,0))</f>
        <v>0</v>
      </c>
      <c r="Q138" s="130">
        <f>'Tabella coef-Q'!K143</f>
        <v>0.08</v>
      </c>
      <c r="R138" s="547"/>
      <c r="S138" s="548"/>
      <c r="T138" s="548"/>
      <c r="U138" s="122"/>
      <c r="V138" s="121">
        <f>IF($H138="X",W138,IF(U138="X",W138,0))</f>
        <v>0</v>
      </c>
      <c r="W138" s="120">
        <f>'Tabella coef-Q'!M143</f>
        <v>0.08</v>
      </c>
      <c r="X138" s="122"/>
      <c r="Y138" s="121">
        <f>IF($H138="X",Z138,IF(X138="X",Z138,0))</f>
        <v>0</v>
      </c>
      <c r="Z138" s="120">
        <f>'Tabella coef-Q'!N143</f>
        <v>0.08</v>
      </c>
      <c r="AA138" s="122"/>
      <c r="AB138" s="121">
        <f>IF($H138="X",AC138,IF(AA138="X",AC138,0))</f>
        <v>0</v>
      </c>
      <c r="AC138" s="120">
        <f>'Tabella coef-Q'!O143</f>
        <v>0.08</v>
      </c>
      <c r="AD138" s="122"/>
      <c r="AE138" s="121">
        <f>IF($H138="X",AF138,IF(AD138="X",AF138,0))</f>
        <v>0</v>
      </c>
      <c r="AF138" s="120">
        <f>'Tabella coef-Q'!P143</f>
        <v>0.08</v>
      </c>
      <c r="AG138" s="122"/>
      <c r="AH138" s="121">
        <f>IF($H138="X",AI138,IF(AG138="X",AI138,0))</f>
        <v>0</v>
      </c>
      <c r="AI138" s="120">
        <f>'Tabella coef-Q'!Q143</f>
        <v>0.08</v>
      </c>
      <c r="AJ138" s="544"/>
      <c r="AK138" s="545"/>
      <c r="AL138" s="546"/>
      <c r="AM138" s="88"/>
    </row>
    <row r="139" spans="1:39" ht="24.95" customHeight="1" outlineLevel="1" x14ac:dyDescent="0.25">
      <c r="A139" s="90"/>
      <c r="B139" s="536"/>
      <c r="C139" s="539"/>
      <c r="D139" s="542"/>
      <c r="E139" s="542"/>
      <c r="F139" s="129" t="s">
        <v>218</v>
      </c>
      <c r="G139" s="128" t="s">
        <v>217</v>
      </c>
      <c r="H139" s="127"/>
      <c r="I139" s="123"/>
      <c r="J139" s="121">
        <f>IF($H139="X",K139,IF(I139="X",K139,0))</f>
        <v>0</v>
      </c>
      <c r="K139" s="120">
        <f>'Tabella coef-Q'!I144</f>
        <v>0.02</v>
      </c>
      <c r="L139" s="122"/>
      <c r="M139" s="121">
        <f>IF($H139="X",N139,IF(L139="X",N139,0))</f>
        <v>0</v>
      </c>
      <c r="N139" s="120">
        <f>'Tabella coef-Q'!J144</f>
        <v>0.02</v>
      </c>
      <c r="O139" s="122"/>
      <c r="P139" s="121">
        <f>IF($H139="X",Q139,IF(O139="X",Q139,0))</f>
        <v>0</v>
      </c>
      <c r="Q139" s="120">
        <f>'Tabella coef-Q'!K144</f>
        <v>0.02</v>
      </c>
      <c r="R139" s="529"/>
      <c r="S139" s="530"/>
      <c r="T139" s="530"/>
      <c r="U139" s="122"/>
      <c r="V139" s="121">
        <f>IF($H139="X",W139,IF(U139="X",W139,0))</f>
        <v>0</v>
      </c>
      <c r="W139" s="120">
        <f>'Tabella coef-Q'!M144</f>
        <v>0.02</v>
      </c>
      <c r="X139" s="122"/>
      <c r="Y139" s="121">
        <f>IF($H139="X",Z139,IF(X139="X",Z139,0))</f>
        <v>0</v>
      </c>
      <c r="Z139" s="120">
        <f>'Tabella coef-Q'!N144</f>
        <v>0.02</v>
      </c>
      <c r="AA139" s="122"/>
      <c r="AB139" s="121">
        <f>IF($H139="X",AC139,IF(AA139="X",AC139,0))</f>
        <v>0</v>
      </c>
      <c r="AC139" s="120">
        <f>'Tabella coef-Q'!O144</f>
        <v>0.02</v>
      </c>
      <c r="AD139" s="122"/>
      <c r="AE139" s="121">
        <f>IF($H139="X",AF139,IF(AD139="X",AF139,0))</f>
        <v>0</v>
      </c>
      <c r="AF139" s="120">
        <f>'Tabella coef-Q'!P144</f>
        <v>0.02</v>
      </c>
      <c r="AG139" s="122"/>
      <c r="AH139" s="121">
        <f>IF($H139="X",AI139,IF(AG139="X",AI139,0))</f>
        <v>0</v>
      </c>
      <c r="AI139" s="120">
        <f>'Tabella coef-Q'!Q144</f>
        <v>0.02</v>
      </c>
      <c r="AJ139" s="526" t="s">
        <v>208</v>
      </c>
      <c r="AK139" s="527"/>
      <c r="AL139" s="528"/>
      <c r="AM139" s="88"/>
    </row>
    <row r="140" spans="1:39" ht="24.95" customHeight="1" outlineLevel="1" x14ac:dyDescent="0.25">
      <c r="A140" s="90"/>
      <c r="B140" s="536"/>
      <c r="C140" s="539"/>
      <c r="D140" s="542"/>
      <c r="E140" s="542"/>
      <c r="F140" s="129" t="s">
        <v>216</v>
      </c>
      <c r="G140" s="128" t="s">
        <v>215</v>
      </c>
      <c r="H140" s="127"/>
      <c r="I140" s="532"/>
      <c r="J140" s="530"/>
      <c r="K140" s="530"/>
      <c r="L140" s="529"/>
      <c r="M140" s="530"/>
      <c r="N140" s="530"/>
      <c r="O140" s="529"/>
      <c r="P140" s="530"/>
      <c r="Q140" s="530"/>
      <c r="R140" s="529"/>
      <c r="S140" s="530"/>
      <c r="T140" s="530"/>
      <c r="U140" s="529"/>
      <c r="V140" s="530"/>
      <c r="W140" s="530"/>
      <c r="X140" s="529"/>
      <c r="Y140" s="530"/>
      <c r="Z140" s="530"/>
      <c r="AA140" s="529"/>
      <c r="AB140" s="530"/>
      <c r="AC140" s="530"/>
      <c r="AD140" s="122"/>
      <c r="AE140" s="121">
        <f>IF($H140="X",AF140,IF(AD140="X",AF140,0))</f>
        <v>0</v>
      </c>
      <c r="AF140" s="120">
        <f>'Tabella coef-Q'!P145</f>
        <v>0.13</v>
      </c>
      <c r="AG140" s="122"/>
      <c r="AH140" s="121">
        <f>IF($H140="X",AI140,IF(AG140="X",AI140,0))</f>
        <v>0</v>
      </c>
      <c r="AI140" s="120">
        <f>'Tabella coef-Q'!Q145</f>
        <v>0.13</v>
      </c>
      <c r="AJ140" s="526" t="s">
        <v>208</v>
      </c>
      <c r="AK140" s="527"/>
      <c r="AL140" s="528"/>
      <c r="AM140" s="88"/>
    </row>
    <row r="141" spans="1:39" ht="24.95" customHeight="1" outlineLevel="1" x14ac:dyDescent="0.25">
      <c r="A141" s="90"/>
      <c r="B141" s="536"/>
      <c r="C141" s="539"/>
      <c r="D141" s="542"/>
      <c r="E141" s="542"/>
      <c r="F141" s="129" t="s">
        <v>214</v>
      </c>
      <c r="G141" s="128" t="s">
        <v>213</v>
      </c>
      <c r="H141" s="127"/>
      <c r="I141" s="532"/>
      <c r="J141" s="530"/>
      <c r="K141" s="530"/>
      <c r="L141" s="122" t="str">
        <f>+'Input PARCELLA'!D66</f>
        <v>x</v>
      </c>
      <c r="M141" s="121">
        <f>IF($H141="X",N141,IF(L141="X",N141,0))</f>
        <v>0.22</v>
      </c>
      <c r="N141" s="120">
        <f>'Tabella coef-Q'!J146</f>
        <v>0.22</v>
      </c>
      <c r="O141" s="529"/>
      <c r="P141" s="530"/>
      <c r="Q141" s="530"/>
      <c r="R141" s="529"/>
      <c r="S141" s="530"/>
      <c r="T141" s="530"/>
      <c r="U141" s="529"/>
      <c r="V141" s="530"/>
      <c r="W141" s="530"/>
      <c r="X141" s="529"/>
      <c r="Y141" s="530"/>
      <c r="Z141" s="530"/>
      <c r="AA141" s="529"/>
      <c r="AB141" s="530"/>
      <c r="AC141" s="530"/>
      <c r="AD141" s="529"/>
      <c r="AE141" s="530"/>
      <c r="AF141" s="530"/>
      <c r="AG141" s="529"/>
      <c r="AH141" s="530"/>
      <c r="AI141" s="530"/>
      <c r="AJ141" s="526" t="s">
        <v>208</v>
      </c>
      <c r="AK141" s="527"/>
      <c r="AL141" s="528"/>
      <c r="AM141" s="88"/>
    </row>
    <row r="142" spans="1:39" ht="24.95" customHeight="1" outlineLevel="1" x14ac:dyDescent="0.25">
      <c r="A142" s="90"/>
      <c r="B142" s="536"/>
      <c r="C142" s="539"/>
      <c r="D142" s="542"/>
      <c r="E142" s="542"/>
      <c r="F142" s="129" t="s">
        <v>212</v>
      </c>
      <c r="G142" s="128" t="s">
        <v>211</v>
      </c>
      <c r="H142" s="127"/>
      <c r="I142" s="532"/>
      <c r="J142" s="530"/>
      <c r="K142" s="530"/>
      <c r="L142" s="529"/>
      <c r="M142" s="530"/>
      <c r="N142" s="530"/>
      <c r="O142" s="122" t="str">
        <f>+'Input PARCELLA'!E67</f>
        <v>?</v>
      </c>
      <c r="P142" s="121">
        <f>IF($H142="X",Q142,IF(O142="X",Q142,0))</f>
        <v>0</v>
      </c>
      <c r="Q142" s="120">
        <f>'Tabella coef-Q'!K147</f>
        <v>0.18</v>
      </c>
      <c r="R142" s="529"/>
      <c r="S142" s="530"/>
      <c r="T142" s="530"/>
      <c r="U142" s="529"/>
      <c r="V142" s="530"/>
      <c r="W142" s="530"/>
      <c r="X142" s="122"/>
      <c r="Y142" s="121">
        <f>IF($H142="X",Z142,IF(X142="X",Z142,0))</f>
        <v>0</v>
      </c>
      <c r="Z142" s="120">
        <f>'Tabella coef-Q'!N147</f>
        <v>0.18</v>
      </c>
      <c r="AA142" s="529"/>
      <c r="AB142" s="530"/>
      <c r="AC142" s="530"/>
      <c r="AD142" s="529"/>
      <c r="AE142" s="530"/>
      <c r="AF142" s="530"/>
      <c r="AG142" s="529"/>
      <c r="AH142" s="530"/>
      <c r="AI142" s="530"/>
      <c r="AJ142" s="526" t="s">
        <v>208</v>
      </c>
      <c r="AK142" s="527"/>
      <c r="AL142" s="528"/>
      <c r="AM142" s="88"/>
    </row>
    <row r="143" spans="1:39" ht="35.1" customHeight="1" outlineLevel="1" thickBot="1" x14ac:dyDescent="0.3">
      <c r="A143" s="90"/>
      <c r="B143" s="537"/>
      <c r="C143" s="540"/>
      <c r="D143" s="543"/>
      <c r="E143" s="543"/>
      <c r="F143" s="126" t="s">
        <v>210</v>
      </c>
      <c r="G143" s="125" t="s">
        <v>209</v>
      </c>
      <c r="H143" s="124" t="str">
        <f>+'Input PARCELLA'!C68</f>
        <v>x</v>
      </c>
      <c r="I143" s="123"/>
      <c r="J143" s="121">
        <f>IF($H143="X",K143,IF(I143="X",K143,0))</f>
        <v>0.05</v>
      </c>
      <c r="K143" s="120">
        <f>'Tabella coef-Q'!I148</f>
        <v>0.05</v>
      </c>
      <c r="L143" s="122"/>
      <c r="M143" s="121">
        <f>IF($H143="X",N143,IF(L143="X",N143,0))</f>
        <v>0.05</v>
      </c>
      <c r="N143" s="120">
        <f>'Tabella coef-Q'!J148</f>
        <v>0.05</v>
      </c>
      <c r="O143" s="122"/>
      <c r="P143" s="121">
        <f>IF($H143="X",Q143,IF(O143="X",Q143,0))</f>
        <v>0.05</v>
      </c>
      <c r="Q143" s="120">
        <f>'Tabella coef-Q'!K148</f>
        <v>0.05</v>
      </c>
      <c r="R143" s="529"/>
      <c r="S143" s="530"/>
      <c r="T143" s="530"/>
      <c r="U143" s="529"/>
      <c r="V143" s="530"/>
      <c r="W143" s="530"/>
      <c r="X143" s="529"/>
      <c r="Y143" s="530"/>
      <c r="Z143" s="530"/>
      <c r="AA143" s="529"/>
      <c r="AB143" s="530"/>
      <c r="AC143" s="530"/>
      <c r="AD143" s="122"/>
      <c r="AE143" s="121">
        <f>IF($H143="X",AF143,IF(AD143="X",AF143,0))</f>
        <v>0.05</v>
      </c>
      <c r="AF143" s="120">
        <f>'Tabella coef-Q'!P148</f>
        <v>0.05</v>
      </c>
      <c r="AG143" s="122"/>
      <c r="AH143" s="121">
        <f>IF($H143="X",AI143,IF(AG143="X",AI143,0))</f>
        <v>0.05</v>
      </c>
      <c r="AI143" s="120">
        <f>'Tabella coef-Q'!Q148</f>
        <v>0.05</v>
      </c>
      <c r="AJ143" s="526" t="s">
        <v>208</v>
      </c>
      <c r="AK143" s="527"/>
      <c r="AL143" s="528"/>
      <c r="AM143" s="88"/>
    </row>
    <row r="144" spans="1:39" ht="15.75" customHeight="1" outlineLevel="1" x14ac:dyDescent="0.25">
      <c r="A144" s="90"/>
      <c r="B144" s="520" t="s">
        <v>207</v>
      </c>
      <c r="C144" s="521"/>
      <c r="D144" s="521"/>
      <c r="E144" s="521"/>
      <c r="F144" s="522" t="s">
        <v>206</v>
      </c>
      <c r="G144" s="522"/>
      <c r="H144" s="119"/>
      <c r="I144" s="117"/>
      <c r="J144" s="116">
        <f>SUM(J138:J143)</f>
        <v>0.05</v>
      </c>
      <c r="K144" s="118">
        <f>J144</f>
        <v>0.05</v>
      </c>
      <c r="L144" s="117"/>
      <c r="M144" s="116">
        <f>SUM(M138:M143)</f>
        <v>0.27</v>
      </c>
      <c r="N144" s="118">
        <f>M144</f>
        <v>0.27</v>
      </c>
      <c r="O144" s="117"/>
      <c r="P144" s="116">
        <f>SUM(P138:P143)</f>
        <v>0.05</v>
      </c>
      <c r="Q144" s="118">
        <f>P144</f>
        <v>0.05</v>
      </c>
      <c r="R144" s="117"/>
      <c r="S144" s="116">
        <f>SUM(S138:S143)</f>
        <v>0</v>
      </c>
      <c r="T144" s="118">
        <f>S144</f>
        <v>0</v>
      </c>
      <c r="U144" s="117"/>
      <c r="V144" s="116">
        <f>SUM(V138:V143)</f>
        <v>0</v>
      </c>
      <c r="W144" s="118">
        <f>V144</f>
        <v>0</v>
      </c>
      <c r="X144" s="117"/>
      <c r="Y144" s="116">
        <f>SUM(Y138:Y143)</f>
        <v>0</v>
      </c>
      <c r="Z144" s="118">
        <f>Y144</f>
        <v>0</v>
      </c>
      <c r="AA144" s="117"/>
      <c r="AB144" s="116">
        <f>SUM(AB138:AB143)</f>
        <v>0</v>
      </c>
      <c r="AC144" s="118">
        <f>AB144</f>
        <v>0</v>
      </c>
      <c r="AD144" s="117"/>
      <c r="AE144" s="116">
        <f>SUM(AE138:AE143)</f>
        <v>0.05</v>
      </c>
      <c r="AF144" s="118">
        <f>AE144</f>
        <v>0.05</v>
      </c>
      <c r="AG144" s="117"/>
      <c r="AH144" s="116">
        <f>SUM(AH138:AH143)</f>
        <v>0.05</v>
      </c>
      <c r="AI144" s="118">
        <f>AH144</f>
        <v>0.05</v>
      </c>
      <c r="AJ144" s="117"/>
      <c r="AK144" s="116">
        <f>SUM(AK138:AK143)</f>
        <v>0</v>
      </c>
      <c r="AL144" s="115">
        <f>AK144</f>
        <v>0</v>
      </c>
      <c r="AM144" s="88"/>
    </row>
    <row r="145" spans="1:39" ht="36" customHeight="1" outlineLevel="1" x14ac:dyDescent="0.25">
      <c r="A145" s="90"/>
      <c r="B145" s="523" t="s">
        <v>205</v>
      </c>
      <c r="C145" s="524"/>
      <c r="D145" s="524"/>
      <c r="E145" s="524"/>
      <c r="F145" s="525" t="s">
        <v>204</v>
      </c>
      <c r="G145" s="525"/>
      <c r="H145" s="114"/>
      <c r="I145" s="517">
        <f>K144*I10*I11*I14</f>
        <v>0</v>
      </c>
      <c r="J145" s="518"/>
      <c r="K145" s="519"/>
      <c r="L145" s="517">
        <f>N144*L10*L11*L14</f>
        <v>0</v>
      </c>
      <c r="M145" s="518"/>
      <c r="N145" s="519"/>
      <c r="O145" s="517">
        <f>Q144*O10*O11*O14</f>
        <v>0</v>
      </c>
      <c r="P145" s="518"/>
      <c r="Q145" s="519"/>
      <c r="R145" s="517">
        <f>T144*R10*R11*R14</f>
        <v>0</v>
      </c>
      <c r="S145" s="518"/>
      <c r="T145" s="519"/>
      <c r="U145" s="517">
        <f>W144*U10*U11*U14</f>
        <v>0</v>
      </c>
      <c r="V145" s="518"/>
      <c r="W145" s="519"/>
      <c r="X145" s="517">
        <f>Z144*X10*X11*X14</f>
        <v>0</v>
      </c>
      <c r="Y145" s="518"/>
      <c r="Z145" s="519"/>
      <c r="AA145" s="517">
        <f>AC144*AA10*AA11*AA14</f>
        <v>0</v>
      </c>
      <c r="AB145" s="518"/>
      <c r="AC145" s="519"/>
      <c r="AD145" s="517">
        <f>AF144*AD10*AD11*AD14</f>
        <v>0</v>
      </c>
      <c r="AE145" s="518"/>
      <c r="AF145" s="519"/>
      <c r="AG145" s="517">
        <f>AI144*AG10*AG11*AG14</f>
        <v>0</v>
      </c>
      <c r="AH145" s="518"/>
      <c r="AI145" s="519"/>
      <c r="AJ145" s="517">
        <f>AL144*AJ10*AJ11*AJ14</f>
        <v>0</v>
      </c>
      <c r="AK145" s="518"/>
      <c r="AL145" s="531"/>
      <c r="AM145" s="113"/>
    </row>
    <row r="146" spans="1:39" ht="26.25" customHeight="1" outlineLevel="1" thickBot="1" x14ac:dyDescent="0.3">
      <c r="A146" s="112"/>
      <c r="B146" s="504" t="s">
        <v>203</v>
      </c>
      <c r="C146" s="505"/>
      <c r="D146" s="505"/>
      <c r="E146" s="505"/>
      <c r="F146" s="505"/>
      <c r="G146" s="506"/>
      <c r="H146" s="111"/>
      <c r="I146" s="507">
        <f>SUM(I145:AL145)</f>
        <v>0</v>
      </c>
      <c r="J146" s="508"/>
      <c r="K146" s="508"/>
      <c r="L146" s="508"/>
      <c r="M146" s="508"/>
      <c r="N146" s="508"/>
      <c r="O146" s="508"/>
      <c r="P146" s="508"/>
      <c r="Q146" s="508"/>
      <c r="R146" s="508"/>
      <c r="S146" s="508"/>
      <c r="T146" s="508"/>
      <c r="U146" s="508"/>
      <c r="V146" s="508"/>
      <c r="W146" s="508"/>
      <c r="X146" s="508"/>
      <c r="Y146" s="508"/>
      <c r="Z146" s="508"/>
      <c r="AA146" s="508"/>
      <c r="AB146" s="508"/>
      <c r="AC146" s="508"/>
      <c r="AD146" s="508"/>
      <c r="AE146" s="508"/>
      <c r="AF146" s="508"/>
      <c r="AG146" s="508"/>
      <c r="AH146" s="508"/>
      <c r="AI146" s="508"/>
      <c r="AJ146" s="508"/>
      <c r="AK146" s="490"/>
      <c r="AL146" s="491"/>
      <c r="AM146" s="110"/>
    </row>
    <row r="147" spans="1:39" ht="9.9499999999999993" customHeight="1" thickBot="1" x14ac:dyDescent="0.3">
      <c r="A147" s="90"/>
      <c r="B147" s="109"/>
      <c r="C147" s="108"/>
      <c r="D147" s="107"/>
      <c r="E147" s="107"/>
      <c r="F147" s="106"/>
      <c r="G147" s="105"/>
      <c r="H147" s="104"/>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2"/>
      <c r="AM147" s="88"/>
    </row>
    <row r="148" spans="1:39" ht="15.95" customHeight="1" x14ac:dyDescent="0.25">
      <c r="A148" s="90"/>
      <c r="B148" s="509" t="s">
        <v>202</v>
      </c>
      <c r="C148" s="510"/>
      <c r="D148" s="510"/>
      <c r="E148" s="510"/>
      <c r="F148" s="510"/>
      <c r="G148" s="511"/>
      <c r="H148" s="393"/>
      <c r="I148" s="512">
        <f>I41</f>
        <v>0</v>
      </c>
      <c r="J148" s="513"/>
      <c r="K148" s="513"/>
      <c r="L148" s="514"/>
      <c r="M148" s="514"/>
      <c r="N148" s="514"/>
      <c r="O148" s="514"/>
      <c r="P148" s="514"/>
      <c r="Q148" s="514"/>
      <c r="R148" s="514"/>
      <c r="S148" s="514"/>
      <c r="T148" s="514"/>
      <c r="U148" s="514"/>
      <c r="V148" s="514"/>
      <c r="W148" s="514"/>
      <c r="X148" s="514"/>
      <c r="Y148" s="514"/>
      <c r="Z148" s="514"/>
      <c r="AA148" s="514"/>
      <c r="AB148" s="514"/>
      <c r="AC148" s="514"/>
      <c r="AD148" s="514"/>
      <c r="AE148" s="514"/>
      <c r="AF148" s="514"/>
      <c r="AG148" s="514"/>
      <c r="AH148" s="514"/>
      <c r="AI148" s="514"/>
      <c r="AJ148" s="514"/>
      <c r="AK148" s="515"/>
      <c r="AL148" s="516"/>
      <c r="AM148" s="88"/>
    </row>
    <row r="149" spans="1:39" ht="15.95" customHeight="1" x14ac:dyDescent="0.25">
      <c r="A149" s="90"/>
      <c r="B149" s="492" t="s">
        <v>201</v>
      </c>
      <c r="C149" s="493"/>
      <c r="D149" s="493"/>
      <c r="E149" s="493"/>
      <c r="F149" s="493"/>
      <c r="G149" s="494"/>
      <c r="H149" s="396"/>
      <c r="I149" s="495">
        <f>I64</f>
        <v>0</v>
      </c>
      <c r="J149" s="496"/>
      <c r="K149" s="496"/>
      <c r="L149" s="496"/>
      <c r="M149" s="496"/>
      <c r="N149" s="496"/>
      <c r="O149" s="496"/>
      <c r="P149" s="496"/>
      <c r="Q149" s="496"/>
      <c r="R149" s="496"/>
      <c r="S149" s="496"/>
      <c r="T149" s="496"/>
      <c r="U149" s="496"/>
      <c r="V149" s="496"/>
      <c r="W149" s="496"/>
      <c r="X149" s="496"/>
      <c r="Y149" s="496"/>
      <c r="Z149" s="496"/>
      <c r="AA149" s="496"/>
      <c r="AB149" s="496"/>
      <c r="AC149" s="496"/>
      <c r="AD149" s="496"/>
      <c r="AE149" s="496"/>
      <c r="AF149" s="496"/>
      <c r="AG149" s="496"/>
      <c r="AH149" s="496"/>
      <c r="AI149" s="496"/>
      <c r="AJ149" s="496"/>
      <c r="AK149" s="497"/>
      <c r="AL149" s="498"/>
      <c r="AM149" s="88"/>
    </row>
    <row r="150" spans="1:39" ht="15.95" customHeight="1" x14ac:dyDescent="0.25">
      <c r="A150" s="90"/>
      <c r="B150" s="492" t="s">
        <v>200</v>
      </c>
      <c r="C150" s="493"/>
      <c r="D150" s="493"/>
      <c r="E150" s="493"/>
      <c r="F150" s="493"/>
      <c r="G150" s="494"/>
      <c r="H150" s="396"/>
      <c r="I150" s="495">
        <f>I93</f>
        <v>0</v>
      </c>
      <c r="J150" s="496"/>
      <c r="K150" s="496"/>
      <c r="L150" s="496"/>
      <c r="M150" s="496"/>
      <c r="N150" s="496"/>
      <c r="O150" s="496"/>
      <c r="P150" s="496"/>
      <c r="Q150" s="496"/>
      <c r="R150" s="496"/>
      <c r="S150" s="496"/>
      <c r="T150" s="496"/>
      <c r="U150" s="496"/>
      <c r="V150" s="496"/>
      <c r="W150" s="496"/>
      <c r="X150" s="496"/>
      <c r="Y150" s="496"/>
      <c r="Z150" s="496"/>
      <c r="AA150" s="496"/>
      <c r="AB150" s="496"/>
      <c r="AC150" s="496"/>
      <c r="AD150" s="496"/>
      <c r="AE150" s="496"/>
      <c r="AF150" s="496"/>
      <c r="AG150" s="496"/>
      <c r="AH150" s="496"/>
      <c r="AI150" s="496"/>
      <c r="AJ150" s="496"/>
      <c r="AK150" s="497"/>
      <c r="AL150" s="498"/>
      <c r="AM150" s="88"/>
    </row>
    <row r="151" spans="1:39" ht="15.95" customHeight="1" thickBot="1" x14ac:dyDescent="0.3">
      <c r="A151" s="90"/>
      <c r="B151" s="492" t="s">
        <v>199</v>
      </c>
      <c r="C151" s="493"/>
      <c r="D151" s="493"/>
      <c r="E151" s="493"/>
      <c r="F151" s="493"/>
      <c r="G151" s="494"/>
      <c r="H151" s="396"/>
      <c r="I151" s="499">
        <f>I114</f>
        <v>0</v>
      </c>
      <c r="J151" s="500"/>
      <c r="K151" s="500"/>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1"/>
      <c r="AJ151" s="501"/>
      <c r="AK151" s="502"/>
      <c r="AL151" s="503"/>
      <c r="AM151" s="88"/>
    </row>
    <row r="152" spans="1:39" ht="20.100000000000001" customHeight="1" x14ac:dyDescent="0.25">
      <c r="A152" s="90"/>
      <c r="B152" s="471" t="s">
        <v>198</v>
      </c>
      <c r="C152" s="472"/>
      <c r="D152" s="472"/>
      <c r="E152" s="472"/>
      <c r="F152" s="472"/>
      <c r="G152" s="473"/>
      <c r="H152" s="101"/>
      <c r="I152" s="474">
        <f>SUM(I148:AJ151)</f>
        <v>0</v>
      </c>
      <c r="J152" s="475"/>
      <c r="K152" s="475"/>
      <c r="L152" s="472"/>
      <c r="M152" s="472"/>
      <c r="N152" s="472"/>
      <c r="O152" s="472"/>
      <c r="P152" s="472"/>
      <c r="Q152" s="472"/>
      <c r="R152" s="472"/>
      <c r="S152" s="472"/>
      <c r="T152" s="472"/>
      <c r="U152" s="472"/>
      <c r="V152" s="472"/>
      <c r="W152" s="472"/>
      <c r="X152" s="472"/>
      <c r="Y152" s="472"/>
      <c r="Z152" s="472"/>
      <c r="AA152" s="472"/>
      <c r="AB152" s="472"/>
      <c r="AC152" s="472"/>
      <c r="AD152" s="472"/>
      <c r="AE152" s="472"/>
      <c r="AF152" s="472"/>
      <c r="AG152" s="472"/>
      <c r="AH152" s="472"/>
      <c r="AI152" s="472"/>
      <c r="AJ152" s="472"/>
      <c r="AK152" s="476"/>
      <c r="AL152" s="477"/>
      <c r="AM152" s="88"/>
    </row>
    <row r="153" spans="1:39" ht="20.100000000000001" customHeight="1" x14ac:dyDescent="0.25">
      <c r="A153" s="90"/>
      <c r="B153" s="478" t="s">
        <v>197</v>
      </c>
      <c r="C153" s="479"/>
      <c r="D153" s="479"/>
      <c r="E153" s="479"/>
      <c r="F153" s="479"/>
      <c r="G153" s="480"/>
      <c r="H153" s="394"/>
      <c r="I153" s="481">
        <f>I135</f>
        <v>0</v>
      </c>
      <c r="J153" s="482"/>
      <c r="K153" s="482"/>
      <c r="L153" s="479"/>
      <c r="M153" s="479"/>
      <c r="N153" s="479"/>
      <c r="O153" s="479"/>
      <c r="P153" s="479"/>
      <c r="Q153" s="479"/>
      <c r="R153" s="479"/>
      <c r="S153" s="479"/>
      <c r="T153" s="479"/>
      <c r="U153" s="479"/>
      <c r="V153" s="479"/>
      <c r="W153" s="479"/>
      <c r="X153" s="479"/>
      <c r="Y153" s="479"/>
      <c r="Z153" s="479"/>
      <c r="AA153" s="479"/>
      <c r="AB153" s="479"/>
      <c r="AC153" s="479"/>
      <c r="AD153" s="479"/>
      <c r="AE153" s="479"/>
      <c r="AF153" s="479"/>
      <c r="AG153" s="479"/>
      <c r="AH153" s="479"/>
      <c r="AI153" s="479"/>
      <c r="AJ153" s="479"/>
      <c r="AK153" s="483"/>
      <c r="AL153" s="484"/>
      <c r="AM153" s="88"/>
    </row>
    <row r="154" spans="1:39" ht="20.100000000000001" customHeight="1" thickBot="1" x14ac:dyDescent="0.3">
      <c r="A154" s="90"/>
      <c r="B154" s="485" t="s">
        <v>196</v>
      </c>
      <c r="C154" s="486"/>
      <c r="D154" s="486"/>
      <c r="E154" s="486"/>
      <c r="F154" s="486"/>
      <c r="G154" s="487"/>
      <c r="H154" s="395"/>
      <c r="I154" s="488">
        <f>I146</f>
        <v>0</v>
      </c>
      <c r="J154" s="489"/>
      <c r="K154" s="489"/>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c r="AK154" s="490"/>
      <c r="AL154" s="491"/>
      <c r="AM154" s="88"/>
    </row>
    <row r="155" spans="1:39" ht="9.9499999999999993" customHeight="1" thickBot="1" x14ac:dyDescent="0.3">
      <c r="A155" s="90"/>
      <c r="B155" s="100"/>
      <c r="C155" s="100"/>
      <c r="D155" s="100"/>
      <c r="E155" s="100"/>
      <c r="F155" s="100"/>
      <c r="G155" s="100"/>
      <c r="H155" s="100"/>
      <c r="I155" s="95"/>
      <c r="J155" s="95"/>
      <c r="K155" s="95"/>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0"/>
      <c r="AH155" s="100"/>
      <c r="AI155" s="100"/>
      <c r="AJ155" s="100"/>
      <c r="AK155" s="100"/>
      <c r="AL155" s="100"/>
      <c r="AM155" s="88"/>
    </row>
    <row r="156" spans="1:39" ht="20.100000000000001" customHeight="1" thickBot="1" x14ac:dyDescent="0.3">
      <c r="A156" s="90"/>
      <c r="B156" s="462" t="s">
        <v>195</v>
      </c>
      <c r="C156" s="463"/>
      <c r="D156" s="463"/>
      <c r="E156" s="463"/>
      <c r="F156" s="463"/>
      <c r="G156" s="464"/>
      <c r="H156" s="397"/>
      <c r="I156" s="465">
        <f>I152+I153+I154</f>
        <v>0</v>
      </c>
      <c r="J156" s="466"/>
      <c r="K156" s="466"/>
      <c r="L156" s="463"/>
      <c r="M156" s="463"/>
      <c r="N156" s="463"/>
      <c r="O156" s="463"/>
      <c r="P156" s="463"/>
      <c r="Q156" s="463"/>
      <c r="R156" s="463"/>
      <c r="S156" s="463"/>
      <c r="T156" s="463"/>
      <c r="U156" s="463"/>
      <c r="V156" s="463"/>
      <c r="W156" s="463"/>
      <c r="X156" s="463"/>
      <c r="Y156" s="463"/>
      <c r="Z156" s="463"/>
      <c r="AA156" s="463"/>
      <c r="AB156" s="463"/>
      <c r="AC156" s="463"/>
      <c r="AD156" s="463"/>
      <c r="AE156" s="463"/>
      <c r="AF156" s="463"/>
      <c r="AG156" s="463"/>
      <c r="AH156" s="463"/>
      <c r="AI156" s="463"/>
      <c r="AJ156" s="463"/>
      <c r="AK156" s="453"/>
      <c r="AL156" s="454"/>
      <c r="AM156" s="88"/>
    </row>
    <row r="157" spans="1:39" ht="9.9499999999999993" customHeight="1" thickBot="1" x14ac:dyDescent="0.3">
      <c r="A157" s="90"/>
      <c r="B157" s="100"/>
      <c r="C157" s="100"/>
      <c r="D157" s="100"/>
      <c r="E157" s="100"/>
      <c r="F157" s="100"/>
      <c r="G157" s="100"/>
      <c r="H157" s="100"/>
      <c r="I157" s="95"/>
      <c r="J157" s="95"/>
      <c r="K157" s="95"/>
      <c r="L157" s="100"/>
      <c r="M157" s="100"/>
      <c r="N157" s="100"/>
      <c r="O157" s="100"/>
      <c r="P157" s="100"/>
      <c r="Q157" s="100"/>
      <c r="R157" s="100"/>
      <c r="S157" s="100"/>
      <c r="T157" s="100"/>
      <c r="U157" s="100"/>
      <c r="V157" s="100"/>
      <c r="W157" s="100"/>
      <c r="X157" s="100"/>
      <c r="Y157" s="100"/>
      <c r="Z157" s="100"/>
      <c r="AA157" s="100"/>
      <c r="AB157" s="100"/>
      <c r="AC157" s="100"/>
      <c r="AD157" s="100"/>
      <c r="AE157" s="100"/>
      <c r="AF157" s="100"/>
      <c r="AG157" s="100"/>
      <c r="AH157" s="100"/>
      <c r="AI157" s="100"/>
      <c r="AJ157" s="100"/>
      <c r="AK157" s="100"/>
      <c r="AL157" s="100"/>
      <c r="AM157" s="88"/>
    </row>
    <row r="158" spans="1:39" ht="20.100000000000001" customHeight="1" thickBot="1" x14ac:dyDescent="0.3">
      <c r="A158" s="90"/>
      <c r="B158" s="467" t="s">
        <v>194</v>
      </c>
      <c r="C158" s="468"/>
      <c r="D158" s="468"/>
      <c r="E158" s="468"/>
      <c r="F158" s="469"/>
      <c r="G158" s="470"/>
      <c r="H158" s="94"/>
      <c r="I158" s="465">
        <f>-H158*(I152+I153+I154)</f>
        <v>0</v>
      </c>
      <c r="J158" s="466"/>
      <c r="K158" s="466"/>
      <c r="L158" s="466"/>
      <c r="M158" s="466"/>
      <c r="N158" s="466"/>
      <c r="O158" s="466"/>
      <c r="P158" s="466"/>
      <c r="Q158" s="466"/>
      <c r="R158" s="466"/>
      <c r="S158" s="466"/>
      <c r="T158" s="466"/>
      <c r="U158" s="466"/>
      <c r="V158" s="466"/>
      <c r="W158" s="466"/>
      <c r="X158" s="466"/>
      <c r="Y158" s="466"/>
      <c r="Z158" s="466"/>
      <c r="AA158" s="466"/>
      <c r="AB158" s="466"/>
      <c r="AC158" s="466"/>
      <c r="AD158" s="466"/>
      <c r="AE158" s="466"/>
      <c r="AF158" s="466"/>
      <c r="AG158" s="466"/>
      <c r="AH158" s="466"/>
      <c r="AI158" s="466"/>
      <c r="AJ158" s="466"/>
      <c r="AK158" s="453"/>
      <c r="AL158" s="454"/>
      <c r="AM158" s="88"/>
    </row>
    <row r="159" spans="1:39" ht="9.9499999999999993" customHeight="1" thickBot="1" x14ac:dyDescent="0.3">
      <c r="A159" s="90"/>
      <c r="B159" s="99"/>
      <c r="C159" s="98"/>
      <c r="D159" s="98"/>
      <c r="E159" s="98"/>
      <c r="F159" s="97"/>
      <c r="G159" s="97"/>
      <c r="H159" s="96"/>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88"/>
    </row>
    <row r="160" spans="1:39" ht="20.100000000000001" customHeight="1" thickBot="1" x14ac:dyDescent="0.3">
      <c r="A160" s="90"/>
      <c r="B160" s="467" t="s">
        <v>193</v>
      </c>
      <c r="C160" s="468"/>
      <c r="D160" s="468"/>
      <c r="E160" s="468"/>
      <c r="F160" s="469"/>
      <c r="G160" s="470"/>
      <c r="H160" s="94">
        <v>0</v>
      </c>
      <c r="I160" s="465">
        <f>H160*I156</f>
        <v>0</v>
      </c>
      <c r="J160" s="466"/>
      <c r="K160" s="466"/>
      <c r="L160" s="466"/>
      <c r="M160" s="466"/>
      <c r="N160" s="466"/>
      <c r="O160" s="466"/>
      <c r="P160" s="466"/>
      <c r="Q160" s="466"/>
      <c r="R160" s="466"/>
      <c r="S160" s="466"/>
      <c r="T160" s="466"/>
      <c r="U160" s="466"/>
      <c r="V160" s="466"/>
      <c r="W160" s="466"/>
      <c r="X160" s="466"/>
      <c r="Y160" s="466"/>
      <c r="Z160" s="466"/>
      <c r="AA160" s="466"/>
      <c r="AB160" s="466"/>
      <c r="AC160" s="466"/>
      <c r="AD160" s="466"/>
      <c r="AE160" s="466"/>
      <c r="AF160" s="466"/>
      <c r="AG160" s="466"/>
      <c r="AH160" s="466"/>
      <c r="AI160" s="466"/>
      <c r="AJ160" s="466"/>
      <c r="AK160" s="453"/>
      <c r="AL160" s="454"/>
      <c r="AM160" s="88"/>
    </row>
    <row r="161" spans="1:39" ht="15" customHeight="1" thickBot="1" x14ac:dyDescent="0.3">
      <c r="A161" s="90"/>
      <c r="B161" s="93"/>
      <c r="C161" s="93"/>
      <c r="D161" s="93"/>
      <c r="E161" s="93"/>
      <c r="F161" s="93"/>
      <c r="G161" s="92"/>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88"/>
    </row>
    <row r="162" spans="1:39" ht="20.100000000000001" customHeight="1" thickBot="1" x14ac:dyDescent="0.3">
      <c r="A162" s="90"/>
      <c r="B162" s="447" t="s">
        <v>192</v>
      </c>
      <c r="C162" s="448"/>
      <c r="D162" s="448"/>
      <c r="E162" s="448"/>
      <c r="F162" s="448"/>
      <c r="G162" s="448"/>
      <c r="H162" s="449"/>
      <c r="I162" s="450">
        <f>I156+I158+I160</f>
        <v>0</v>
      </c>
      <c r="J162" s="451"/>
      <c r="K162" s="451"/>
      <c r="L162" s="452"/>
      <c r="M162" s="452"/>
      <c r="N162" s="452"/>
      <c r="O162" s="452"/>
      <c r="P162" s="452"/>
      <c r="Q162" s="452"/>
      <c r="R162" s="452"/>
      <c r="S162" s="452"/>
      <c r="T162" s="452"/>
      <c r="U162" s="452"/>
      <c r="V162" s="452"/>
      <c r="W162" s="452"/>
      <c r="X162" s="452"/>
      <c r="Y162" s="452"/>
      <c r="Z162" s="452"/>
      <c r="AA162" s="452"/>
      <c r="AB162" s="452"/>
      <c r="AC162" s="452"/>
      <c r="AD162" s="452"/>
      <c r="AE162" s="452"/>
      <c r="AF162" s="452"/>
      <c r="AG162" s="452"/>
      <c r="AH162" s="452"/>
      <c r="AI162" s="452"/>
      <c r="AJ162" s="452"/>
      <c r="AK162" s="453"/>
      <c r="AL162" s="454"/>
      <c r="AM162" s="88"/>
    </row>
    <row r="163" spans="1:39" ht="15" customHeight="1" x14ac:dyDescent="0.25">
      <c r="A163" s="90"/>
      <c r="B163" s="455" t="s">
        <v>191</v>
      </c>
      <c r="C163" s="456"/>
      <c r="D163" s="456"/>
      <c r="E163" s="456"/>
      <c r="F163" s="456"/>
      <c r="G163" s="456"/>
      <c r="H163" s="456"/>
      <c r="I163" s="456"/>
      <c r="J163" s="456"/>
      <c r="K163" s="456"/>
      <c r="L163" s="456"/>
      <c r="M163" s="456"/>
      <c r="N163" s="456"/>
      <c r="O163" s="456"/>
      <c r="P163" s="456"/>
      <c r="Q163" s="456"/>
      <c r="R163" s="456"/>
      <c r="S163" s="456"/>
      <c r="T163" s="456"/>
      <c r="U163" s="456"/>
      <c r="V163" s="456"/>
      <c r="W163" s="456"/>
      <c r="X163" s="456"/>
      <c r="Y163" s="456"/>
      <c r="Z163" s="456"/>
      <c r="AA163" s="456"/>
      <c r="AB163" s="456"/>
      <c r="AC163" s="456"/>
      <c r="AD163" s="456"/>
      <c r="AE163" s="456"/>
      <c r="AF163" s="456"/>
      <c r="AG163" s="456"/>
      <c r="AH163" s="456"/>
      <c r="AI163" s="456"/>
      <c r="AJ163" s="456"/>
      <c r="AK163" s="457"/>
      <c r="AL163" s="458"/>
      <c r="AM163" s="88"/>
    </row>
    <row r="164" spans="1:39" ht="30" customHeight="1" x14ac:dyDescent="0.25">
      <c r="A164" s="90"/>
      <c r="B164" s="459" t="s">
        <v>190</v>
      </c>
      <c r="C164" s="460"/>
      <c r="D164" s="460"/>
      <c r="E164" s="460"/>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460"/>
      <c r="AJ164" s="460"/>
      <c r="AK164" s="461"/>
      <c r="AL164" s="461"/>
      <c r="AM164" s="88"/>
    </row>
    <row r="165" spans="1:39" x14ac:dyDescent="0.25">
      <c r="A165" s="90"/>
      <c r="B165" s="402"/>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8"/>
    </row>
    <row r="166" spans="1:39" x14ac:dyDescent="0.25">
      <c r="B166" s="46"/>
      <c r="C166" s="46"/>
      <c r="D166" s="46"/>
      <c r="E166" s="46"/>
      <c r="F166" s="46"/>
      <c r="G166" s="46"/>
      <c r="H166" s="87"/>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1"/>
    </row>
    <row r="167" spans="1:39" x14ac:dyDescent="0.25">
      <c r="B167" s="46"/>
      <c r="C167" s="46"/>
      <c r="D167" s="46"/>
      <c r="E167" s="46"/>
      <c r="F167" s="46"/>
      <c r="G167" s="46"/>
      <c r="H167" s="87"/>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1"/>
    </row>
    <row r="275" spans="45:46" ht="21" customHeight="1" x14ac:dyDescent="0.25"/>
    <row r="276" spans="45:46" ht="21" customHeight="1" x14ac:dyDescent="0.25"/>
    <row r="277" spans="45:46" ht="21" customHeight="1" x14ac:dyDescent="0.25"/>
    <row r="278" spans="45:46" ht="23.25" customHeight="1" x14ac:dyDescent="0.25"/>
    <row r="285" spans="45:46" ht="55.5" customHeight="1" x14ac:dyDescent="0.25">
      <c r="AS285" s="86"/>
      <c r="AT285" s="3"/>
    </row>
    <row r="286" spans="45:46" ht="20.25" customHeight="1" x14ac:dyDescent="0.25">
      <c r="AS286" s="85"/>
      <c r="AT286" s="85"/>
    </row>
    <row r="287" spans="45:46" ht="20.25" customHeight="1" x14ac:dyDescent="0.25">
      <c r="AS287" s="85"/>
      <c r="AT287" s="85"/>
    </row>
    <row r="288" spans="45:46" ht="20.25" customHeight="1" x14ac:dyDescent="0.25">
      <c r="AS288" s="85"/>
      <c r="AT288" s="85"/>
    </row>
    <row r="289" spans="45:46" ht="20.25" customHeight="1" x14ac:dyDescent="0.25">
      <c r="AS289" s="85"/>
      <c r="AT289" s="85"/>
    </row>
    <row r="290" spans="45:46" ht="20.25" customHeight="1" x14ac:dyDescent="0.25">
      <c r="AS290" s="85"/>
      <c r="AT290" s="85"/>
    </row>
    <row r="291" spans="45:46" ht="20.25" customHeight="1" x14ac:dyDescent="0.25">
      <c r="AS291" s="85"/>
      <c r="AT291" s="85"/>
    </row>
    <row r="292" spans="45:46" ht="20.25" customHeight="1" x14ac:dyDescent="0.25">
      <c r="AS292" s="85"/>
      <c r="AT292" s="85"/>
    </row>
    <row r="293" spans="45:46" ht="20.25" customHeight="1" x14ac:dyDescent="0.25">
      <c r="AS293" s="85"/>
      <c r="AT293" s="85"/>
    </row>
    <row r="294" spans="45:46" ht="20.25" customHeight="1" x14ac:dyDescent="0.25">
      <c r="AS294" s="85"/>
      <c r="AT294" s="85"/>
    </row>
    <row r="295" spans="45:46" ht="20.25" customHeight="1" x14ac:dyDescent="0.25">
      <c r="AS295" s="85"/>
      <c r="AT295" s="85"/>
    </row>
    <row r="296" spans="45:46" ht="20.25" customHeight="1" x14ac:dyDescent="0.25">
      <c r="AS296" s="85"/>
      <c r="AT296" s="85"/>
    </row>
    <row r="297" spans="45:46" ht="20.25" customHeight="1" x14ac:dyDescent="0.25">
      <c r="AS297" s="85"/>
      <c r="AT297" s="85"/>
    </row>
    <row r="298" spans="45:46" ht="20.25" customHeight="1" x14ac:dyDescent="0.25">
      <c r="AS298" s="85"/>
      <c r="AT298" s="85"/>
    </row>
    <row r="299" spans="45:46" ht="20.25" customHeight="1" x14ac:dyDescent="0.25">
      <c r="AS299" s="85"/>
      <c r="AT299" s="85"/>
    </row>
    <row r="300" spans="45:46" ht="20.25" customHeight="1" x14ac:dyDescent="0.25">
      <c r="AS300" s="84"/>
      <c r="AT300" s="84"/>
    </row>
    <row r="301" spans="45:46" ht="20.25" customHeight="1" x14ac:dyDescent="0.25"/>
    <row r="305" ht="44.25" customHeight="1" x14ac:dyDescent="0.25"/>
  </sheetData>
  <mergeCells count="570">
    <mergeCell ref="I8:AL8"/>
    <mergeCell ref="B9:H9"/>
    <mergeCell ref="I9:K9"/>
    <mergeCell ref="L9:N9"/>
    <mergeCell ref="O9:Q9"/>
    <mergeCell ref="R9:T9"/>
    <mergeCell ref="U9:W9"/>
    <mergeCell ref="AQ2:AU2"/>
    <mergeCell ref="X9:Z9"/>
    <mergeCell ref="AA9:AC9"/>
    <mergeCell ref="AD9:AF9"/>
    <mergeCell ref="AG9:AI9"/>
    <mergeCell ref="AJ9:AL9"/>
    <mergeCell ref="AP9:AS9"/>
    <mergeCell ref="B5:AL5"/>
    <mergeCell ref="B7:H7"/>
    <mergeCell ref="B8:H8"/>
    <mergeCell ref="AG10:AI10"/>
    <mergeCell ref="AJ10:AL10"/>
    <mergeCell ref="AP10:AS10"/>
    <mergeCell ref="B12:G12"/>
    <mergeCell ref="I12:K12"/>
    <mergeCell ref="L12:N12"/>
    <mergeCell ref="O12:Q12"/>
    <mergeCell ref="R12:T12"/>
    <mergeCell ref="B11:E11"/>
    <mergeCell ref="U10:W10"/>
    <mergeCell ref="X10:Z10"/>
    <mergeCell ref="AA10:AC10"/>
    <mergeCell ref="AD10:AF10"/>
    <mergeCell ref="B10:E10"/>
    <mergeCell ref="I10:K10"/>
    <mergeCell ref="L10:N10"/>
    <mergeCell ref="O10:Q10"/>
    <mergeCell ref="R10:T10"/>
    <mergeCell ref="I11:K11"/>
    <mergeCell ref="L11:N11"/>
    <mergeCell ref="O11:Q11"/>
    <mergeCell ref="R11:T11"/>
    <mergeCell ref="U12:W12"/>
    <mergeCell ref="X12:Z12"/>
    <mergeCell ref="U11:W11"/>
    <mergeCell ref="X11:Z11"/>
    <mergeCell ref="AG12:AI12"/>
    <mergeCell ref="AJ12:AL12"/>
    <mergeCell ref="AD11:AF11"/>
    <mergeCell ref="AG11:AI11"/>
    <mergeCell ref="AJ11:AL11"/>
    <mergeCell ref="AA11:AC11"/>
    <mergeCell ref="R13:T13"/>
    <mergeCell ref="U13:W13"/>
    <mergeCell ref="X13:Z13"/>
    <mergeCell ref="AA13:AC13"/>
    <mergeCell ref="AA12:AC12"/>
    <mergeCell ref="AD12:AF12"/>
    <mergeCell ref="U14:W14"/>
    <mergeCell ref="X14:Z14"/>
    <mergeCell ref="AD13:AF13"/>
    <mergeCell ref="AD14:AF14"/>
    <mergeCell ref="AA14:AC14"/>
    <mergeCell ref="I13:K13"/>
    <mergeCell ref="L13:N13"/>
    <mergeCell ref="O14:Q14"/>
    <mergeCell ref="R14:T14"/>
    <mergeCell ref="O13:Q13"/>
    <mergeCell ref="AJ19:AL19"/>
    <mergeCell ref="R24:T24"/>
    <mergeCell ref="C17:C19"/>
    <mergeCell ref="D17:D38"/>
    <mergeCell ref="E17:E38"/>
    <mergeCell ref="O29:Q29"/>
    <mergeCell ref="R29:T29"/>
    <mergeCell ref="U29:W29"/>
    <mergeCell ref="X29:Z29"/>
    <mergeCell ref="AA29:AC29"/>
    <mergeCell ref="AJ17:AL17"/>
    <mergeCell ref="AJ18:AL18"/>
    <mergeCell ref="AA23:AC23"/>
    <mergeCell ref="R23:T23"/>
    <mergeCell ref="I25:K25"/>
    <mergeCell ref="AA27:AC27"/>
    <mergeCell ref="U24:W24"/>
    <mergeCell ref="X24:Z24"/>
    <mergeCell ref="AA24:AC24"/>
    <mergeCell ref="U23:W23"/>
    <mergeCell ref="X23:Z23"/>
    <mergeCell ref="U25:W25"/>
    <mergeCell ref="AA25:AC25"/>
    <mergeCell ref="H13:H14"/>
    <mergeCell ref="L23:N23"/>
    <mergeCell ref="O23:Q23"/>
    <mergeCell ref="I14:K14"/>
    <mergeCell ref="L14:N14"/>
    <mergeCell ref="L25:N25"/>
    <mergeCell ref="O25:Q25"/>
    <mergeCell ref="I24:K24"/>
    <mergeCell ref="C20:C22"/>
    <mergeCell ref="B16:AL16"/>
    <mergeCell ref="B17:B38"/>
    <mergeCell ref="O30:Q30"/>
    <mergeCell ref="I30:K30"/>
    <mergeCell ref="L30:N30"/>
    <mergeCell ref="AG13:AI13"/>
    <mergeCell ref="AJ13:AL13"/>
    <mergeCell ref="AG14:AI14"/>
    <mergeCell ref="AJ14:AL14"/>
    <mergeCell ref="C23:C27"/>
    <mergeCell ref="I23:K23"/>
    <mergeCell ref="I27:K27"/>
    <mergeCell ref="L27:N27"/>
    <mergeCell ref="O27:Q27"/>
    <mergeCell ref="R27:T27"/>
    <mergeCell ref="R31:T31"/>
    <mergeCell ref="R33:T33"/>
    <mergeCell ref="X31:Z31"/>
    <mergeCell ref="X25:Z25"/>
    <mergeCell ref="X26:Z26"/>
    <mergeCell ref="X32:Z32"/>
    <mergeCell ref="B13:E14"/>
    <mergeCell ref="F13:F14"/>
    <mergeCell ref="G13:G14"/>
    <mergeCell ref="I26:K26"/>
    <mergeCell ref="L26:N26"/>
    <mergeCell ref="O26:Q26"/>
    <mergeCell ref="R26:T26"/>
    <mergeCell ref="U26:W26"/>
    <mergeCell ref="I33:K33"/>
    <mergeCell ref="R25:T25"/>
    <mergeCell ref="L24:N24"/>
    <mergeCell ref="O24:Q24"/>
    <mergeCell ref="AA28:AC28"/>
    <mergeCell ref="I29:K29"/>
    <mergeCell ref="R30:T30"/>
    <mergeCell ref="AA30:AC30"/>
    <mergeCell ref="U27:W27"/>
    <mergeCell ref="X27:Z27"/>
    <mergeCell ref="AA26:AC26"/>
    <mergeCell ref="L29:N29"/>
    <mergeCell ref="X34:Z34"/>
    <mergeCell ref="L34:N34"/>
    <mergeCell ref="O34:Q34"/>
    <mergeCell ref="R34:T34"/>
    <mergeCell ref="U34:W34"/>
    <mergeCell ref="U32:W32"/>
    <mergeCell ref="U30:W30"/>
    <mergeCell ref="X30:Z30"/>
    <mergeCell ref="L33:N33"/>
    <mergeCell ref="O33:Q33"/>
    <mergeCell ref="U31:W31"/>
    <mergeCell ref="U33:W33"/>
    <mergeCell ref="O31:Q31"/>
    <mergeCell ref="X33:Z33"/>
    <mergeCell ref="U28:W28"/>
    <mergeCell ref="X28:Z28"/>
    <mergeCell ref="B40:E40"/>
    <mergeCell ref="X36:Z36"/>
    <mergeCell ref="X40:Z40"/>
    <mergeCell ref="AA35:AC35"/>
    <mergeCell ref="AA34:AC34"/>
    <mergeCell ref="AJ34:AL34"/>
    <mergeCell ref="AA33:AC33"/>
    <mergeCell ref="AJ33:AL33"/>
    <mergeCell ref="C28:C35"/>
    <mergeCell ref="I28:K28"/>
    <mergeCell ref="L28:N28"/>
    <mergeCell ref="O28:Q28"/>
    <mergeCell ref="R28:T28"/>
    <mergeCell ref="I34:K34"/>
    <mergeCell ref="AJ31:AL31"/>
    <mergeCell ref="I32:K32"/>
    <mergeCell ref="L32:N32"/>
    <mergeCell ref="O32:Q32"/>
    <mergeCell ref="R32:T32"/>
    <mergeCell ref="AA31:AC31"/>
    <mergeCell ref="AA32:AC32"/>
    <mergeCell ref="I31:K31"/>
    <mergeCell ref="L31:N31"/>
    <mergeCell ref="B39:E39"/>
    <mergeCell ref="F40:G40"/>
    <mergeCell ref="I40:K40"/>
    <mergeCell ref="O40:Q40"/>
    <mergeCell ref="U56:W56"/>
    <mergeCell ref="X56:Z56"/>
    <mergeCell ref="I35:K35"/>
    <mergeCell ref="I37:K37"/>
    <mergeCell ref="L37:N37"/>
    <mergeCell ref="O37:Q37"/>
    <mergeCell ref="R37:T37"/>
    <mergeCell ref="U37:W37"/>
    <mergeCell ref="F39:G39"/>
    <mergeCell ref="AJ35:AL35"/>
    <mergeCell ref="C36:C38"/>
    <mergeCell ref="I36:K36"/>
    <mergeCell ref="L36:N36"/>
    <mergeCell ref="O36:Q36"/>
    <mergeCell ref="R36:T36"/>
    <mergeCell ref="L35:N35"/>
    <mergeCell ref="O35:Q35"/>
    <mergeCell ref="R35:T35"/>
    <mergeCell ref="U35:W35"/>
    <mergeCell ref="X35:Z35"/>
    <mergeCell ref="U36:W36"/>
    <mergeCell ref="X37:Z37"/>
    <mergeCell ref="AA37:AC37"/>
    <mergeCell ref="AJ37:AL37"/>
    <mergeCell ref="AA38:AC38"/>
    <mergeCell ref="AJ38:AL38"/>
    <mergeCell ref="AA36:AC36"/>
    <mergeCell ref="I38:K38"/>
    <mergeCell ref="L38:N38"/>
    <mergeCell ref="O38:Q38"/>
    <mergeCell ref="R38:T38"/>
    <mergeCell ref="U38:W38"/>
    <mergeCell ref="X38:Z38"/>
    <mergeCell ref="AA40:AC40"/>
    <mergeCell ref="AD40:AF40"/>
    <mergeCell ref="AG40:AI40"/>
    <mergeCell ref="R40:T40"/>
    <mergeCell ref="U40:W40"/>
    <mergeCell ref="AJ40:AL40"/>
    <mergeCell ref="AJ49:AL49"/>
    <mergeCell ref="AJ50:AL50"/>
    <mergeCell ref="AA56:AC56"/>
    <mergeCell ref="AD56:AF56"/>
    <mergeCell ref="AG56:AI56"/>
    <mergeCell ref="AJ56:AL56"/>
    <mergeCell ref="AJ51:AL51"/>
    <mergeCell ref="AJ52:AL52"/>
    <mergeCell ref="AJ53:AL53"/>
    <mergeCell ref="B43:AL43"/>
    <mergeCell ref="B44:B61"/>
    <mergeCell ref="C44:C61"/>
    <mergeCell ref="D44:D61"/>
    <mergeCell ref="AJ57:AL57"/>
    <mergeCell ref="U57:W57"/>
    <mergeCell ref="L40:N40"/>
    <mergeCell ref="B41:G41"/>
    <mergeCell ref="I41:AL41"/>
    <mergeCell ref="AJ74:AL74"/>
    <mergeCell ref="AJ75:AL75"/>
    <mergeCell ref="E44:E61"/>
    <mergeCell ref="AJ44:AL44"/>
    <mergeCell ref="AJ45:AL45"/>
    <mergeCell ref="AJ46:AL46"/>
    <mergeCell ref="AJ47:AL47"/>
    <mergeCell ref="AJ61:AL61"/>
    <mergeCell ref="B62:E62"/>
    <mergeCell ref="F62:G62"/>
    <mergeCell ref="AJ59:AL59"/>
    <mergeCell ref="AJ60:AL60"/>
    <mergeCell ref="AG57:AI57"/>
    <mergeCell ref="X57:Z57"/>
    <mergeCell ref="AA57:AC57"/>
    <mergeCell ref="B63:E63"/>
    <mergeCell ref="F63:G63"/>
    <mergeCell ref="I63:K63"/>
    <mergeCell ref="L63:N63"/>
    <mergeCell ref="O63:Q63"/>
    <mergeCell ref="AJ48:AL48"/>
    <mergeCell ref="B64:G64"/>
    <mergeCell ref="U63:W63"/>
    <mergeCell ref="R63:T63"/>
    <mergeCell ref="U81:W81"/>
    <mergeCell ref="X81:Z81"/>
    <mergeCell ref="AA81:AC81"/>
    <mergeCell ref="I78:K78"/>
    <mergeCell ref="O78:Q78"/>
    <mergeCell ref="R78:T78"/>
    <mergeCell ref="U78:W78"/>
    <mergeCell ref="X78:Z78"/>
    <mergeCell ref="AA78:AC78"/>
    <mergeCell ref="AJ76:AL76"/>
    <mergeCell ref="AJ54:AL54"/>
    <mergeCell ref="AA55:AC55"/>
    <mergeCell ref="AJ55:AL55"/>
    <mergeCell ref="AJ58:AL58"/>
    <mergeCell ref="AJ70:AL70"/>
    <mergeCell ref="X63:Z63"/>
    <mergeCell ref="AA63:AC63"/>
    <mergeCell ref="AD63:AF63"/>
    <mergeCell ref="AG63:AI63"/>
    <mergeCell ref="AJ63:AL63"/>
    <mergeCell ref="AJ69:AL69"/>
    <mergeCell ref="AD57:AF57"/>
    <mergeCell ref="AJ71:AL71"/>
    <mergeCell ref="AJ72:AL72"/>
    <mergeCell ref="AJ73:AL73"/>
    <mergeCell ref="I64:AL64"/>
    <mergeCell ref="B66:AL66"/>
    <mergeCell ref="B67:B90"/>
    <mergeCell ref="C67:C90"/>
    <mergeCell ref="D67:D90"/>
    <mergeCell ref="E67:E90"/>
    <mergeCell ref="AJ67:AL67"/>
    <mergeCell ref="AJ68:AL68"/>
    <mergeCell ref="AJ77:AL77"/>
    <mergeCell ref="I79:K79"/>
    <mergeCell ref="O79:Q79"/>
    <mergeCell ref="R79:T79"/>
    <mergeCell ref="U79:W79"/>
    <mergeCell ref="X79:Z79"/>
    <mergeCell ref="AD78:AF78"/>
    <mergeCell ref="AG78:AI78"/>
    <mergeCell ref="AJ78:AL78"/>
    <mergeCell ref="AD77:AF77"/>
    <mergeCell ref="AA79:AC79"/>
    <mergeCell ref="AG79:AI79"/>
    <mergeCell ref="AJ79:AL79"/>
    <mergeCell ref="AD79:AF79"/>
    <mergeCell ref="I77:K77"/>
    <mergeCell ref="O77:Q77"/>
    <mergeCell ref="R77:T77"/>
    <mergeCell ref="U77:W77"/>
    <mergeCell ref="X77:Z77"/>
    <mergeCell ref="AG77:AI77"/>
    <mergeCell ref="AA77:AC77"/>
    <mergeCell ref="AJ82:AL82"/>
    <mergeCell ref="X83:Z83"/>
    <mergeCell ref="AA83:AC83"/>
    <mergeCell ref="AD83:AF83"/>
    <mergeCell ref="AG83:AI83"/>
    <mergeCell ref="AJ83:AL83"/>
    <mergeCell ref="AJ80:AL80"/>
    <mergeCell ref="AD81:AF81"/>
    <mergeCell ref="AG81:AI81"/>
    <mergeCell ref="AJ81:AL81"/>
    <mergeCell ref="U85:W85"/>
    <mergeCell ref="X85:Z85"/>
    <mergeCell ref="AA85:AC85"/>
    <mergeCell ref="AD85:AF85"/>
    <mergeCell ref="AG85:AI85"/>
    <mergeCell ref="AJ85:AL85"/>
    <mergeCell ref="U84:W84"/>
    <mergeCell ref="X84:Z84"/>
    <mergeCell ref="AA84:AC84"/>
    <mergeCell ref="AD84:AF84"/>
    <mergeCell ref="AG84:AI84"/>
    <mergeCell ref="AJ84:AL84"/>
    <mergeCell ref="AJ86:AL86"/>
    <mergeCell ref="AJ87:AL87"/>
    <mergeCell ref="AJ88:AL88"/>
    <mergeCell ref="AJ89:AL89"/>
    <mergeCell ref="I90:K90"/>
    <mergeCell ref="L90:N90"/>
    <mergeCell ref="O90:Q90"/>
    <mergeCell ref="R90:T90"/>
    <mergeCell ref="U90:W90"/>
    <mergeCell ref="X90:Z90"/>
    <mergeCell ref="X92:Z92"/>
    <mergeCell ref="AA92:AC92"/>
    <mergeCell ref="AD92:AF92"/>
    <mergeCell ref="AG92:AI92"/>
    <mergeCell ref="AJ92:AL92"/>
    <mergeCell ref="B93:G93"/>
    <mergeCell ref="I93:AL93"/>
    <mergeCell ref="AA90:AC90"/>
    <mergeCell ref="B91:E91"/>
    <mergeCell ref="F91:G91"/>
    <mergeCell ref="B92:E92"/>
    <mergeCell ref="F92:G92"/>
    <mergeCell ref="I92:K92"/>
    <mergeCell ref="L92:N92"/>
    <mergeCell ref="O92:Q92"/>
    <mergeCell ref="R92:T92"/>
    <mergeCell ref="U92:W92"/>
    <mergeCell ref="AJ101:AL101"/>
    <mergeCell ref="AJ102:AL102"/>
    <mergeCell ref="AJ103:AL103"/>
    <mergeCell ref="AJ104:AL104"/>
    <mergeCell ref="AJ105:AL105"/>
    <mergeCell ref="AJ106:AL106"/>
    <mergeCell ref="B95:AL95"/>
    <mergeCell ref="B96:B111"/>
    <mergeCell ref="C96:C106"/>
    <mergeCell ref="D96:D111"/>
    <mergeCell ref="E96:E111"/>
    <mergeCell ref="AJ96:AL96"/>
    <mergeCell ref="AJ97:AL97"/>
    <mergeCell ref="AJ98:AL98"/>
    <mergeCell ref="AJ99:AL99"/>
    <mergeCell ref="AJ100:AL100"/>
    <mergeCell ref="X107:Z107"/>
    <mergeCell ref="AA107:AC107"/>
    <mergeCell ref="I108:K108"/>
    <mergeCell ref="L108:N108"/>
    <mergeCell ref="O108:Q108"/>
    <mergeCell ref="R108:T108"/>
    <mergeCell ref="O107:Q107"/>
    <mergeCell ref="R107:T107"/>
    <mergeCell ref="B113:E113"/>
    <mergeCell ref="AG113:AI113"/>
    <mergeCell ref="F113:G113"/>
    <mergeCell ref="I113:K113"/>
    <mergeCell ref="L113:N113"/>
    <mergeCell ref="R109:T109"/>
    <mergeCell ref="U109:W109"/>
    <mergeCell ref="I110:K110"/>
    <mergeCell ref="L110:N110"/>
    <mergeCell ref="O110:Q110"/>
    <mergeCell ref="R110:T110"/>
    <mergeCell ref="I109:K109"/>
    <mergeCell ref="L109:N109"/>
    <mergeCell ref="O113:Q113"/>
    <mergeCell ref="R113:T113"/>
    <mergeCell ref="U113:W113"/>
    <mergeCell ref="O109:Q109"/>
    <mergeCell ref="X108:Z108"/>
    <mergeCell ref="AA111:AC111"/>
    <mergeCell ref="B112:E112"/>
    <mergeCell ref="F112:G112"/>
    <mergeCell ref="U110:W110"/>
    <mergeCell ref="X110:Z110"/>
    <mergeCell ref="AA109:AC109"/>
    <mergeCell ref="I111:K111"/>
    <mergeCell ref="L111:N111"/>
    <mergeCell ref="O111:Q111"/>
    <mergeCell ref="R111:T111"/>
    <mergeCell ref="U111:W111"/>
    <mergeCell ref="X111:Z111"/>
    <mergeCell ref="C107:C111"/>
    <mergeCell ref="AA108:AC108"/>
    <mergeCell ref="I107:K107"/>
    <mergeCell ref="L107:N107"/>
    <mergeCell ref="U107:W107"/>
    <mergeCell ref="U108:W108"/>
    <mergeCell ref="AJ113:AL113"/>
    <mergeCell ref="AJ128:AL128"/>
    <mergeCell ref="AJ118:AL118"/>
    <mergeCell ref="AJ117:AL117"/>
    <mergeCell ref="X113:Z113"/>
    <mergeCell ref="AA113:AC113"/>
    <mergeCell ref="X109:Z109"/>
    <mergeCell ref="AJ119:AL119"/>
    <mergeCell ref="AJ120:AL120"/>
    <mergeCell ref="AJ121:AL121"/>
    <mergeCell ref="AJ122:AL122"/>
    <mergeCell ref="AJ123:AL123"/>
    <mergeCell ref="AJ126:AL126"/>
    <mergeCell ref="AJ127:AL127"/>
    <mergeCell ref="AA110:AC110"/>
    <mergeCell ref="AJ109:AL109"/>
    <mergeCell ref="AD113:AF113"/>
    <mergeCell ref="AJ124:AL124"/>
    <mergeCell ref="AA130:AC130"/>
    <mergeCell ref="AA131:AC131"/>
    <mergeCell ref="B114:G114"/>
    <mergeCell ref="I114:AL114"/>
    <mergeCell ref="B116:AL116"/>
    <mergeCell ref="B117:B132"/>
    <mergeCell ref="C117:C129"/>
    <mergeCell ref="D117:D132"/>
    <mergeCell ref="O132:Q132"/>
    <mergeCell ref="AJ129:AL129"/>
    <mergeCell ref="X132:Z132"/>
    <mergeCell ref="AA132:AC132"/>
    <mergeCell ref="AJ132:AL132"/>
    <mergeCell ref="E117:E132"/>
    <mergeCell ref="X130:Z130"/>
    <mergeCell ref="I131:K131"/>
    <mergeCell ref="L131:N131"/>
    <mergeCell ref="O131:Q131"/>
    <mergeCell ref="R131:T131"/>
    <mergeCell ref="I132:K132"/>
    <mergeCell ref="I130:K130"/>
    <mergeCell ref="L130:N130"/>
    <mergeCell ref="O130:Q130"/>
    <mergeCell ref="R130:T130"/>
    <mergeCell ref="U130:W130"/>
    <mergeCell ref="AJ125:AL125"/>
    <mergeCell ref="B133:E133"/>
    <mergeCell ref="F133:G133"/>
    <mergeCell ref="C130:C132"/>
    <mergeCell ref="L132:N132"/>
    <mergeCell ref="U132:W132"/>
    <mergeCell ref="U131:W131"/>
    <mergeCell ref="X131:Z131"/>
    <mergeCell ref="R132:T132"/>
    <mergeCell ref="I134:K134"/>
    <mergeCell ref="L134:N134"/>
    <mergeCell ref="O134:Q134"/>
    <mergeCell ref="B135:G135"/>
    <mergeCell ref="L142:N142"/>
    <mergeCell ref="AA134:AC134"/>
    <mergeCell ref="X140:Z140"/>
    <mergeCell ref="AA140:AC140"/>
    <mergeCell ref="R139:T139"/>
    <mergeCell ref="R134:T134"/>
    <mergeCell ref="E138:E143"/>
    <mergeCell ref="U134:W134"/>
    <mergeCell ref="X134:Z134"/>
    <mergeCell ref="AJ134:AL134"/>
    <mergeCell ref="I141:K141"/>
    <mergeCell ref="AJ139:AL139"/>
    <mergeCell ref="I140:K140"/>
    <mergeCell ref="L140:N140"/>
    <mergeCell ref="O140:Q140"/>
    <mergeCell ref="R140:T140"/>
    <mergeCell ref="U140:W140"/>
    <mergeCell ref="AJ140:AL140"/>
    <mergeCell ref="I135:AL135"/>
    <mergeCell ref="B137:AL137"/>
    <mergeCell ref="B138:B143"/>
    <mergeCell ref="C138:C143"/>
    <mergeCell ref="D138:D143"/>
    <mergeCell ref="O141:Q141"/>
    <mergeCell ref="R141:T141"/>
    <mergeCell ref="U141:W141"/>
    <mergeCell ref="AJ138:AL138"/>
    <mergeCell ref="R138:T138"/>
    <mergeCell ref="I142:K142"/>
    <mergeCell ref="B134:E134"/>
    <mergeCell ref="F134:G134"/>
    <mergeCell ref="AD134:AF134"/>
    <mergeCell ref="AG134:AI134"/>
    <mergeCell ref="B144:E144"/>
    <mergeCell ref="F144:G144"/>
    <mergeCell ref="B145:E145"/>
    <mergeCell ref="F145:G145"/>
    <mergeCell ref="I145:K145"/>
    <mergeCell ref="L145:N145"/>
    <mergeCell ref="AJ143:AL143"/>
    <mergeCell ref="AD141:AF141"/>
    <mergeCell ref="AG141:AI141"/>
    <mergeCell ref="AJ141:AL141"/>
    <mergeCell ref="X141:Z141"/>
    <mergeCell ref="AA141:AC141"/>
    <mergeCell ref="X143:Z143"/>
    <mergeCell ref="AA143:AC143"/>
    <mergeCell ref="AG145:AI145"/>
    <mergeCell ref="AJ145:AL145"/>
    <mergeCell ref="R142:T142"/>
    <mergeCell ref="U142:W142"/>
    <mergeCell ref="AA142:AC142"/>
    <mergeCell ref="AD142:AF142"/>
    <mergeCell ref="AG142:AI142"/>
    <mergeCell ref="AJ142:AL142"/>
    <mergeCell ref="R143:T143"/>
    <mergeCell ref="U143:W143"/>
    <mergeCell ref="B146:G146"/>
    <mergeCell ref="I146:AL146"/>
    <mergeCell ref="B148:G148"/>
    <mergeCell ref="I148:AL148"/>
    <mergeCell ref="O145:Q145"/>
    <mergeCell ref="R145:T145"/>
    <mergeCell ref="U145:W145"/>
    <mergeCell ref="X145:Z145"/>
    <mergeCell ref="AA145:AC145"/>
    <mergeCell ref="AD145:AF145"/>
    <mergeCell ref="B152:G152"/>
    <mergeCell ref="I152:AL152"/>
    <mergeCell ref="B153:G153"/>
    <mergeCell ref="I153:AL153"/>
    <mergeCell ref="B154:G154"/>
    <mergeCell ref="I154:AL154"/>
    <mergeCell ref="B149:G149"/>
    <mergeCell ref="I149:AL149"/>
    <mergeCell ref="B150:G150"/>
    <mergeCell ref="I150:AL150"/>
    <mergeCell ref="B151:G151"/>
    <mergeCell ref="I151:AL151"/>
    <mergeCell ref="B162:H162"/>
    <mergeCell ref="I162:AL162"/>
    <mergeCell ref="B163:AL163"/>
    <mergeCell ref="B164:AL164"/>
    <mergeCell ref="B156:G156"/>
    <mergeCell ref="I156:AL156"/>
    <mergeCell ref="B158:G158"/>
    <mergeCell ref="I158:AL158"/>
    <mergeCell ref="B160:G160"/>
    <mergeCell ref="I160:AL160"/>
  </mergeCells>
  <conditionalFormatting sqref="J17:J22 M17:M22 P17:P22 S17:S22 V17:V22 Y17:Y22 AB17:AB22 AE17:AE38 AH17:AH38 AK20:AK30 AK32 AK36 AB44:AB54 V44:V55 Y44:Y55 AE44:AE55 AH44:AH55 J44:J61 M44:M61 P44:P61 S44:S61 V58:V61 Y58:Y61 AB58:AB61 AE58:AE61 AH58:AH61 J67:J76 P67:P76 S67:S76 V67:V76 Y67:Y76 AB67:AB76 AE67:AE76 AH67:AH76 V80 Y80 AB80 AE80 AH80 Y82 AB82 AE82 AH82 V86:V89 Y86:Y89 AB86:AB89 V82:V83 J80:J89 M67:M89 P80:P89 S80:S89 AE86:AE90 AH86:AH90 AK90 J96:J106 M96:M106 P96:P106 S96:S106 V96:V106 Y96:Y106 AB96:AB106 AE96:AE111 AH96:AH111 AK107:AK108 AK110:AK111 AK130:AK131 J117:J129 M117:M129 P117:P129 S117:S129 V117:V129 Y117:Y129 AB117:AB129 AE117:AE132 AH117:AH132 J138:J139 M138:M139 P138:P139 M141 J143 M143 P142:P143 V138:V139 Y138:Y139 AB138:AB139 AE138:AE140 AH138:AH140 AE143 AH143 Y142">
    <cfRule type="expression" dxfId="585" priority="586" stopIfTrue="1">
      <formula>AND($H17="X",J10&lt;&gt;0)</formula>
    </cfRule>
  </conditionalFormatting>
  <conditionalFormatting sqref="H17:H22">
    <cfRule type="containsText" dxfId="584" priority="585" stopIfTrue="1" operator="containsText" text="X">
      <formula>NOT(ISERROR(SEARCH("X",H17)))</formula>
    </cfRule>
  </conditionalFormatting>
  <conditionalFormatting sqref="H23:H38">
    <cfRule type="containsText" dxfId="583" priority="584" stopIfTrue="1" operator="containsText" text="X">
      <formula>NOT(ISERROR(SEARCH("X",H23)))</formula>
    </cfRule>
  </conditionalFormatting>
  <conditionalFormatting sqref="H44">
    <cfRule type="containsText" dxfId="582" priority="583" stopIfTrue="1" operator="containsText" text="X">
      <formula>NOT(ISERROR(SEARCH("X",H44)))</formula>
    </cfRule>
  </conditionalFormatting>
  <conditionalFormatting sqref="H45">
    <cfRule type="containsText" dxfId="581" priority="582" stopIfTrue="1" operator="containsText" text="X">
      <formula>NOT(ISERROR(SEARCH("X",H45)))</formula>
    </cfRule>
  </conditionalFormatting>
  <conditionalFormatting sqref="H46:H60">
    <cfRule type="containsText" dxfId="580" priority="581" stopIfTrue="1" operator="containsText" text="X">
      <formula>NOT(ISERROR(SEARCH("X",H46)))</formula>
    </cfRule>
  </conditionalFormatting>
  <conditionalFormatting sqref="H61">
    <cfRule type="containsText" dxfId="579" priority="580" stopIfTrue="1" operator="containsText" text="X">
      <formula>NOT(ISERROR(SEARCH("X",H61)))</formula>
    </cfRule>
  </conditionalFormatting>
  <conditionalFormatting sqref="H67">
    <cfRule type="containsText" dxfId="578" priority="579" stopIfTrue="1" operator="containsText" text="X">
      <formula>NOT(ISERROR(SEARCH("X",H67)))</formula>
    </cfRule>
  </conditionalFormatting>
  <conditionalFormatting sqref="H68">
    <cfRule type="containsText" dxfId="577" priority="578" stopIfTrue="1" operator="containsText" text="X">
      <formula>NOT(ISERROR(SEARCH("X",H68)))</formula>
    </cfRule>
  </conditionalFormatting>
  <conditionalFormatting sqref="H69:H76">
    <cfRule type="containsText" dxfId="576" priority="577" stopIfTrue="1" operator="containsText" text="X">
      <formula>NOT(ISERROR(SEARCH("X",H69)))</formula>
    </cfRule>
  </conditionalFormatting>
  <conditionalFormatting sqref="H77:H79 H81 H84:H90">
    <cfRule type="containsText" dxfId="575" priority="576" stopIfTrue="1" operator="containsText" text="X">
      <formula>NOT(ISERROR(SEARCH("X",H77)))</formula>
    </cfRule>
  </conditionalFormatting>
  <conditionalFormatting sqref="H80">
    <cfRule type="containsText" dxfId="574" priority="575" stopIfTrue="1" operator="containsText" text="X">
      <formula>NOT(ISERROR(SEARCH("X",H80)))</formula>
    </cfRule>
  </conditionalFormatting>
  <conditionalFormatting sqref="H82">
    <cfRule type="containsText" dxfId="573" priority="574" stopIfTrue="1" operator="containsText" text="X">
      <formula>NOT(ISERROR(SEARCH("X",H82)))</formula>
    </cfRule>
  </conditionalFormatting>
  <conditionalFormatting sqref="H83">
    <cfRule type="containsText" dxfId="572" priority="573" stopIfTrue="1" operator="containsText" text="X">
      <formula>NOT(ISERROR(SEARCH("X",H83)))</formula>
    </cfRule>
  </conditionalFormatting>
  <conditionalFormatting sqref="H96">
    <cfRule type="containsText" dxfId="571" priority="572" stopIfTrue="1" operator="containsText" text="X">
      <formula>NOT(ISERROR(SEARCH("X",H96)))</formula>
    </cfRule>
  </conditionalFormatting>
  <conditionalFormatting sqref="H97">
    <cfRule type="containsText" dxfId="570" priority="571" stopIfTrue="1" operator="containsText" text="X">
      <formula>NOT(ISERROR(SEARCH("X",H97)))</formula>
    </cfRule>
  </conditionalFormatting>
  <conditionalFormatting sqref="H98:H106">
    <cfRule type="containsText" dxfId="569" priority="570" stopIfTrue="1" operator="containsText" text="X">
      <formula>NOT(ISERROR(SEARCH("X",H98)))</formula>
    </cfRule>
  </conditionalFormatting>
  <conditionalFormatting sqref="H107:H111">
    <cfRule type="containsText" dxfId="568" priority="569" stopIfTrue="1" operator="containsText" text="X">
      <formula>NOT(ISERROR(SEARCH("X",H107)))</formula>
    </cfRule>
  </conditionalFormatting>
  <conditionalFormatting sqref="H117:H118">
    <cfRule type="containsText" dxfId="567" priority="568" stopIfTrue="1" operator="containsText" text="X">
      <formula>NOT(ISERROR(SEARCH("X",H117)))</formula>
    </cfRule>
  </conditionalFormatting>
  <conditionalFormatting sqref="H119:H129">
    <cfRule type="containsText" dxfId="566" priority="567" stopIfTrue="1" operator="containsText" text="X">
      <formula>NOT(ISERROR(SEARCH("X",H119)))</formula>
    </cfRule>
  </conditionalFormatting>
  <conditionalFormatting sqref="H130:H132">
    <cfRule type="containsText" dxfId="565" priority="566" stopIfTrue="1" operator="containsText" text="X">
      <formula>NOT(ISERROR(SEARCH("X",H130)))</formula>
    </cfRule>
  </conditionalFormatting>
  <conditionalFormatting sqref="H138:H139">
    <cfRule type="containsText" dxfId="564" priority="565" stopIfTrue="1" operator="containsText" text="X">
      <formula>NOT(ISERROR(SEARCH("X",H138)))</formula>
    </cfRule>
  </conditionalFormatting>
  <conditionalFormatting sqref="H140:H143">
    <cfRule type="containsText" dxfId="563" priority="564" stopIfTrue="1" operator="containsText" text="X">
      <formula>NOT(ISERROR(SEARCH("X",H140)))</formula>
    </cfRule>
  </conditionalFormatting>
  <conditionalFormatting sqref="K17 N17 N19:N22 Q19:Q22 T19:T22 W19:W22 Z19:Z22 AC19:AC22 AL20:AL30 AF19:AF38 AI19:AI38 AL32 AL36 AC44:AC54 W44:W55 Z44:Z55 AF44:AF55 AI44:AI55 K44:K61 N44:N61 T44:T61 W58:W61 Z58:Z61 AC58:AC61 AF58:AF61 AI58:AI61 K67:K76 Q67:Q76 T67:T76 W67:W76 Z67:Z76 AC67:AC76 AF67:AF76 AI67:AI76 W80 Z80 AC80 AF80 AI80 Z82 AC82 AF82 AI82 W86:W89 Z86:Z89 AC86:AC89 W82:W83 K80:K89 N67:N89 Q80:Q89 T80:T89 AF86:AF90 AI86:AI90 AL90 K96:K106 N96:N106 Q96:Q106 T96:T106 W96:W106 Z96:Z106 AC96:AC106 AF96:AF111 AI96:AI111 AL107:AL108 AL110:AL111 AL130:AL131 K117:K129 N117:N129 Q117:Q129 T117:T129 W117:W129 Z117:Z129 AC117:AC129 AF117:AF132 AI117:AI132 K138:K139 N138:N139 Q138:Q139 N141 K143 N143 Q142:Q143 W138:W139 Z138:Z139 AC138:AC139 AF138:AF140 AI138:AI140 AF143 AI143 Z142 Q44:Q61">
    <cfRule type="expression" dxfId="562" priority="561">
      <formula>AND($H17="X",I$10&lt;&gt;0)</formula>
    </cfRule>
    <cfRule type="expression" dxfId="561" priority="562">
      <formula>AND(J17&lt;&gt;0,I$10&lt;&gt;0)</formula>
    </cfRule>
    <cfRule type="expression" dxfId="560" priority="563">
      <formula>OR(J17=0,I$10=0)</formula>
    </cfRule>
  </conditionalFormatting>
  <conditionalFormatting sqref="Q17 AF17 Z17 AC17 W17 T17 AI17">
    <cfRule type="expression" dxfId="559" priority="558">
      <formula>AND($H$17="X",O$10&lt;&gt;0)</formula>
    </cfRule>
    <cfRule type="expression" dxfId="558" priority="559">
      <formula>AND(P17&lt;&gt;0,O$10&lt;&gt;0)</formula>
    </cfRule>
    <cfRule type="expression" dxfId="557" priority="560">
      <formula>OR(P17=0,O$10=0)</formula>
    </cfRule>
  </conditionalFormatting>
  <conditionalFormatting sqref="K18 N18 Q18 T18 W18 Z18 AC18 AF18 AI18">
    <cfRule type="expression" dxfId="556" priority="555">
      <formula>AND($H$18="X",I$10&lt;&gt;0)</formula>
    </cfRule>
    <cfRule type="expression" dxfId="555" priority="556">
      <formula>AND(J18&lt;&gt;0,I$10&lt;&gt;0)</formula>
    </cfRule>
    <cfRule type="expression" dxfId="554" priority="557">
      <formula>OR(J18=0,I$10=0)</formula>
    </cfRule>
  </conditionalFormatting>
  <conditionalFormatting sqref="K19">
    <cfRule type="expression" dxfId="553" priority="552">
      <formula>AND($H$19="X",I$10&lt;&gt;0)</formula>
    </cfRule>
    <cfRule type="expression" dxfId="552" priority="553">
      <formula>AND(J19&lt;&gt;0,I$10&lt;&gt;0)</formula>
    </cfRule>
    <cfRule type="expression" dxfId="551" priority="554">
      <formula>OR(J19=0,I$10=0)</formula>
    </cfRule>
  </conditionalFormatting>
  <conditionalFormatting sqref="K20">
    <cfRule type="expression" dxfId="550" priority="549">
      <formula>AND($H$20="X",I$10&lt;&gt;0)</formula>
    </cfRule>
    <cfRule type="expression" dxfId="549" priority="550">
      <formula>AND(J20&lt;&gt;0,I$10&lt;&gt;0)</formula>
    </cfRule>
    <cfRule type="expression" dxfId="548" priority="551">
      <formula>OR(J20=0,I$10=0)</formula>
    </cfRule>
  </conditionalFormatting>
  <conditionalFormatting sqref="K21">
    <cfRule type="expression" dxfId="547" priority="546">
      <formula>AND($H$21="X",I$10&lt;&gt;0)</formula>
    </cfRule>
    <cfRule type="expression" dxfId="546" priority="547">
      <formula>AND(J21&lt;&gt;0,I$10&lt;&gt;0)</formula>
    </cfRule>
    <cfRule type="expression" dxfId="545" priority="548">
      <formula>OR(J21=0,I$10=0)</formula>
    </cfRule>
  </conditionalFormatting>
  <conditionalFormatting sqref="K22">
    <cfRule type="expression" dxfId="544" priority="543">
      <formula>AND($H$22="X",I$10&lt;&gt;0)</formula>
    </cfRule>
    <cfRule type="expression" dxfId="543" priority="544">
      <formula>AND(J22&lt;&gt;0,I$10&lt;&gt;0)</formula>
    </cfRule>
    <cfRule type="expression" dxfId="542" priority="545">
      <formula>OR(J22=0,I$10=0)</formula>
    </cfRule>
  </conditionalFormatting>
  <conditionalFormatting sqref="I17">
    <cfRule type="cellIs" dxfId="541" priority="542" operator="equal">
      <formula>"X"</formula>
    </cfRule>
  </conditionalFormatting>
  <conditionalFormatting sqref="I18:I22">
    <cfRule type="cellIs" dxfId="540" priority="541" operator="equal">
      <formula>"X"</formula>
    </cfRule>
  </conditionalFormatting>
  <conditionalFormatting sqref="L17">
    <cfRule type="cellIs" dxfId="539" priority="540" operator="equal">
      <formula>"X"</formula>
    </cfRule>
  </conditionalFormatting>
  <conditionalFormatting sqref="L18:L22">
    <cfRule type="cellIs" dxfId="538" priority="539" operator="equal">
      <formula>"X"</formula>
    </cfRule>
  </conditionalFormatting>
  <conditionalFormatting sqref="O17">
    <cfRule type="cellIs" dxfId="537" priority="538" operator="equal">
      <formula>"X"</formula>
    </cfRule>
  </conditionalFormatting>
  <conditionalFormatting sqref="O18:O22">
    <cfRule type="cellIs" dxfId="536" priority="537" operator="equal">
      <formula>"X"</formula>
    </cfRule>
  </conditionalFormatting>
  <conditionalFormatting sqref="R17">
    <cfRule type="cellIs" dxfId="535" priority="536" operator="equal">
      <formula>"X"</formula>
    </cfRule>
  </conditionalFormatting>
  <conditionalFormatting sqref="R18:R22">
    <cfRule type="cellIs" dxfId="534" priority="535" operator="equal">
      <formula>"X"</formula>
    </cfRule>
  </conditionalFormatting>
  <conditionalFormatting sqref="U17">
    <cfRule type="cellIs" dxfId="533" priority="534" operator="equal">
      <formula>"X"</formula>
    </cfRule>
  </conditionalFormatting>
  <conditionalFormatting sqref="U18:U22">
    <cfRule type="cellIs" dxfId="532" priority="533" operator="equal">
      <formula>"X"</formula>
    </cfRule>
  </conditionalFormatting>
  <conditionalFormatting sqref="X17">
    <cfRule type="cellIs" dxfId="531" priority="532" operator="equal">
      <formula>"X"</formula>
    </cfRule>
  </conditionalFormatting>
  <conditionalFormatting sqref="X18:X22">
    <cfRule type="cellIs" dxfId="530" priority="531" operator="equal">
      <formula>"X"</formula>
    </cfRule>
  </conditionalFormatting>
  <conditionalFormatting sqref="AA17">
    <cfRule type="cellIs" dxfId="529" priority="530" operator="equal">
      <formula>"X"</formula>
    </cfRule>
  </conditionalFormatting>
  <conditionalFormatting sqref="AA18:AA22">
    <cfRule type="cellIs" dxfId="528" priority="529" operator="equal">
      <formula>"X"</formula>
    </cfRule>
  </conditionalFormatting>
  <conditionalFormatting sqref="AD17">
    <cfRule type="cellIs" dxfId="527" priority="528" operator="equal">
      <formula>"X"</formula>
    </cfRule>
  </conditionalFormatting>
  <conditionalFormatting sqref="AD18:AD22">
    <cfRule type="cellIs" dxfId="526" priority="527" operator="equal">
      <formula>"X"</formula>
    </cfRule>
  </conditionalFormatting>
  <conditionalFormatting sqref="AG17">
    <cfRule type="cellIs" dxfId="525" priority="526" operator="equal">
      <formula>"X"</formula>
    </cfRule>
  </conditionalFormatting>
  <conditionalFormatting sqref="AG18:AG22">
    <cfRule type="cellIs" dxfId="524" priority="525" operator="equal">
      <formula>"X"</formula>
    </cfRule>
  </conditionalFormatting>
  <conditionalFormatting sqref="AD23:AD38">
    <cfRule type="cellIs" dxfId="523" priority="524" operator="equal">
      <formula>"X"</formula>
    </cfRule>
  </conditionalFormatting>
  <conditionalFormatting sqref="AG23:AG38">
    <cfRule type="cellIs" dxfId="522" priority="523" operator="equal">
      <formula>"X"</formula>
    </cfRule>
  </conditionalFormatting>
  <conditionalFormatting sqref="AJ23:AJ30">
    <cfRule type="cellIs" dxfId="521" priority="522" operator="equal">
      <formula>"X"</formula>
    </cfRule>
  </conditionalFormatting>
  <conditionalFormatting sqref="AJ20:AJ22">
    <cfRule type="cellIs" dxfId="520" priority="521" operator="equal">
      <formula>"X"</formula>
    </cfRule>
  </conditionalFormatting>
  <conditionalFormatting sqref="AJ32">
    <cfRule type="cellIs" dxfId="519" priority="520" operator="equal">
      <formula>"X"</formula>
    </cfRule>
  </conditionalFormatting>
  <conditionalFormatting sqref="AJ36">
    <cfRule type="cellIs" dxfId="518" priority="519" operator="equal">
      <formula>"X"</formula>
    </cfRule>
  </conditionalFormatting>
  <conditionalFormatting sqref="I44">
    <cfRule type="cellIs" dxfId="517" priority="518" operator="equal">
      <formula>"X"</formula>
    </cfRule>
  </conditionalFormatting>
  <conditionalFormatting sqref="I45">
    <cfRule type="cellIs" dxfId="516" priority="517" operator="equal">
      <formula>"X"</formula>
    </cfRule>
  </conditionalFormatting>
  <conditionalFormatting sqref="L44">
    <cfRule type="cellIs" dxfId="515" priority="516" operator="equal">
      <formula>"X"</formula>
    </cfRule>
  </conditionalFormatting>
  <conditionalFormatting sqref="L45">
    <cfRule type="cellIs" dxfId="514" priority="515" operator="equal">
      <formula>"X"</formula>
    </cfRule>
  </conditionalFormatting>
  <conditionalFormatting sqref="O44">
    <cfRule type="cellIs" dxfId="513" priority="514" operator="equal">
      <formula>"X"</formula>
    </cfRule>
  </conditionalFormatting>
  <conditionalFormatting sqref="R44">
    <cfRule type="cellIs" dxfId="512" priority="513" operator="equal">
      <formula>"X"</formula>
    </cfRule>
  </conditionalFormatting>
  <conditionalFormatting sqref="U44">
    <cfRule type="cellIs" dxfId="511" priority="512" operator="equal">
      <formula>"X"</formula>
    </cfRule>
  </conditionalFormatting>
  <conditionalFormatting sqref="X44">
    <cfRule type="cellIs" dxfId="510" priority="511" operator="equal">
      <formula>"X"</formula>
    </cfRule>
  </conditionalFormatting>
  <conditionalFormatting sqref="AA44">
    <cfRule type="cellIs" dxfId="509" priority="510" operator="equal">
      <formula>"X"</formula>
    </cfRule>
  </conditionalFormatting>
  <conditionalFormatting sqref="AD44">
    <cfRule type="cellIs" dxfId="508" priority="509" operator="equal">
      <formula>"X"</formula>
    </cfRule>
  </conditionalFormatting>
  <conditionalFormatting sqref="AG44">
    <cfRule type="cellIs" dxfId="507" priority="508" operator="equal">
      <formula>"X"</formula>
    </cfRule>
  </conditionalFormatting>
  <conditionalFormatting sqref="O45">
    <cfRule type="cellIs" dxfId="506" priority="507" operator="equal">
      <formula>"X"</formula>
    </cfRule>
  </conditionalFormatting>
  <conditionalFormatting sqref="R45">
    <cfRule type="cellIs" dxfId="505" priority="506" operator="equal">
      <formula>"X"</formula>
    </cfRule>
  </conditionalFormatting>
  <conditionalFormatting sqref="U45">
    <cfRule type="cellIs" dxfId="504" priority="505" operator="equal">
      <formula>"X"</formula>
    </cfRule>
  </conditionalFormatting>
  <conditionalFormatting sqref="X45">
    <cfRule type="cellIs" dxfId="503" priority="504" operator="equal">
      <formula>"X"</formula>
    </cfRule>
  </conditionalFormatting>
  <conditionalFormatting sqref="AA45">
    <cfRule type="cellIs" dxfId="502" priority="503" operator="equal">
      <formula>"X"</formula>
    </cfRule>
  </conditionalFormatting>
  <conditionalFormatting sqref="AD45">
    <cfRule type="cellIs" dxfId="501" priority="502" operator="equal">
      <formula>"X"</formula>
    </cfRule>
  </conditionalFormatting>
  <conditionalFormatting sqref="AG45">
    <cfRule type="cellIs" dxfId="500" priority="501" operator="equal">
      <formula>"X"</formula>
    </cfRule>
  </conditionalFormatting>
  <conditionalFormatting sqref="I46">
    <cfRule type="cellIs" dxfId="499" priority="500" operator="equal">
      <formula>"X"</formula>
    </cfRule>
  </conditionalFormatting>
  <conditionalFormatting sqref="L46">
    <cfRule type="cellIs" dxfId="498" priority="499" operator="equal">
      <formula>"X"</formula>
    </cfRule>
  </conditionalFormatting>
  <conditionalFormatting sqref="O46">
    <cfRule type="cellIs" dxfId="497" priority="498" operator="equal">
      <formula>"X"</formula>
    </cfRule>
  </conditionalFormatting>
  <conditionalFormatting sqref="R46">
    <cfRule type="cellIs" dxfId="496" priority="497" operator="equal">
      <formula>"X"</formula>
    </cfRule>
  </conditionalFormatting>
  <conditionalFormatting sqref="U46">
    <cfRule type="cellIs" dxfId="495" priority="496" operator="equal">
      <formula>"X"</formula>
    </cfRule>
  </conditionalFormatting>
  <conditionalFormatting sqref="X46">
    <cfRule type="cellIs" dxfId="494" priority="495" operator="equal">
      <formula>"X"</formula>
    </cfRule>
  </conditionalFormatting>
  <conditionalFormatting sqref="AA46">
    <cfRule type="cellIs" dxfId="493" priority="494" operator="equal">
      <formula>"X"</formula>
    </cfRule>
  </conditionalFormatting>
  <conditionalFormatting sqref="AD46">
    <cfRule type="cellIs" dxfId="492" priority="493" operator="equal">
      <formula>"X"</formula>
    </cfRule>
  </conditionalFormatting>
  <conditionalFormatting sqref="AG46">
    <cfRule type="cellIs" dxfId="491" priority="492" operator="equal">
      <formula>"X"</formula>
    </cfRule>
  </conditionalFormatting>
  <conditionalFormatting sqref="I47">
    <cfRule type="cellIs" dxfId="490" priority="491" operator="equal">
      <formula>"X"</formula>
    </cfRule>
  </conditionalFormatting>
  <conditionalFormatting sqref="L47">
    <cfRule type="cellIs" dxfId="489" priority="490" operator="equal">
      <formula>"X"</formula>
    </cfRule>
  </conditionalFormatting>
  <conditionalFormatting sqref="O47">
    <cfRule type="cellIs" dxfId="488" priority="489" operator="equal">
      <formula>"X"</formula>
    </cfRule>
  </conditionalFormatting>
  <conditionalFormatting sqref="R47">
    <cfRule type="cellIs" dxfId="487" priority="488" operator="equal">
      <formula>"X"</formula>
    </cfRule>
  </conditionalFormatting>
  <conditionalFormatting sqref="U47">
    <cfRule type="cellIs" dxfId="486" priority="487" operator="equal">
      <formula>"X"</formula>
    </cfRule>
  </conditionalFormatting>
  <conditionalFormatting sqref="X47">
    <cfRule type="cellIs" dxfId="485" priority="486" operator="equal">
      <formula>"X"</formula>
    </cfRule>
  </conditionalFormatting>
  <conditionalFormatting sqref="AA47">
    <cfRule type="cellIs" dxfId="484" priority="485" operator="equal">
      <formula>"X"</formula>
    </cfRule>
  </conditionalFormatting>
  <conditionalFormatting sqref="AD47">
    <cfRule type="cellIs" dxfId="483" priority="484" operator="equal">
      <formula>"X"</formula>
    </cfRule>
  </conditionalFormatting>
  <conditionalFormatting sqref="AG47">
    <cfRule type="cellIs" dxfId="482" priority="483" operator="equal">
      <formula>"X"</formula>
    </cfRule>
  </conditionalFormatting>
  <conditionalFormatting sqref="I48">
    <cfRule type="cellIs" dxfId="481" priority="482" operator="equal">
      <formula>"X"</formula>
    </cfRule>
  </conditionalFormatting>
  <conditionalFormatting sqref="L48">
    <cfRule type="cellIs" dxfId="480" priority="481" operator="equal">
      <formula>"X"</formula>
    </cfRule>
  </conditionalFormatting>
  <conditionalFormatting sqref="O48">
    <cfRule type="cellIs" dxfId="479" priority="480" operator="equal">
      <formula>"X"</formula>
    </cfRule>
  </conditionalFormatting>
  <conditionalFormatting sqref="R48">
    <cfRule type="cellIs" dxfId="478" priority="479" operator="equal">
      <formula>"X"</formula>
    </cfRule>
  </conditionalFormatting>
  <conditionalFormatting sqref="U48">
    <cfRule type="cellIs" dxfId="477" priority="478" operator="equal">
      <formula>"X"</formula>
    </cfRule>
  </conditionalFormatting>
  <conditionalFormatting sqref="X48">
    <cfRule type="cellIs" dxfId="476" priority="477" operator="equal">
      <formula>"X"</formula>
    </cfRule>
  </conditionalFormatting>
  <conditionalFormatting sqref="AA48">
    <cfRule type="cellIs" dxfId="475" priority="476" operator="equal">
      <formula>"X"</formula>
    </cfRule>
  </conditionalFormatting>
  <conditionalFormatting sqref="AD48">
    <cfRule type="cellIs" dxfId="474" priority="475" operator="equal">
      <formula>"X"</formula>
    </cfRule>
  </conditionalFormatting>
  <conditionalFormatting sqref="AG48">
    <cfRule type="cellIs" dxfId="473" priority="474" operator="equal">
      <formula>"X"</formula>
    </cfRule>
  </conditionalFormatting>
  <conditionalFormatting sqref="I49">
    <cfRule type="cellIs" dxfId="472" priority="473" operator="equal">
      <formula>"X"</formula>
    </cfRule>
  </conditionalFormatting>
  <conditionalFormatting sqref="L49">
    <cfRule type="cellIs" dxfId="471" priority="472" operator="equal">
      <formula>"X"</formula>
    </cfRule>
  </conditionalFormatting>
  <conditionalFormatting sqref="O49">
    <cfRule type="cellIs" dxfId="470" priority="471" operator="equal">
      <formula>"X"</formula>
    </cfRule>
  </conditionalFormatting>
  <conditionalFormatting sqref="R49">
    <cfRule type="cellIs" dxfId="469" priority="470" operator="equal">
      <formula>"X"</formula>
    </cfRule>
  </conditionalFormatting>
  <conditionalFormatting sqref="U49">
    <cfRule type="cellIs" dxfId="468" priority="469" operator="equal">
      <formula>"X"</formula>
    </cfRule>
  </conditionalFormatting>
  <conditionalFormatting sqref="X49">
    <cfRule type="cellIs" dxfId="467" priority="468" operator="equal">
      <formula>"X"</formula>
    </cfRule>
  </conditionalFormatting>
  <conditionalFormatting sqref="AA49">
    <cfRule type="cellIs" dxfId="466" priority="467" operator="equal">
      <formula>"X"</formula>
    </cfRule>
  </conditionalFormatting>
  <conditionalFormatting sqref="AD49">
    <cfRule type="cellIs" dxfId="465" priority="466" operator="equal">
      <formula>"X"</formula>
    </cfRule>
  </conditionalFormatting>
  <conditionalFormatting sqref="AG49">
    <cfRule type="cellIs" dxfId="464" priority="465" operator="equal">
      <formula>"X"</formula>
    </cfRule>
  </conditionalFormatting>
  <conditionalFormatting sqref="I50">
    <cfRule type="cellIs" dxfId="463" priority="464" operator="equal">
      <formula>"X"</formula>
    </cfRule>
  </conditionalFormatting>
  <conditionalFormatting sqref="L50">
    <cfRule type="cellIs" dxfId="462" priority="463" operator="equal">
      <formula>"X"</formula>
    </cfRule>
  </conditionalFormatting>
  <conditionalFormatting sqref="O50">
    <cfRule type="cellIs" dxfId="461" priority="462" operator="equal">
      <formula>"X"</formula>
    </cfRule>
  </conditionalFormatting>
  <conditionalFormatting sqref="R50">
    <cfRule type="cellIs" dxfId="460" priority="461" operator="equal">
      <formula>"X"</formula>
    </cfRule>
  </conditionalFormatting>
  <conditionalFormatting sqref="U50">
    <cfRule type="cellIs" dxfId="459" priority="460" operator="equal">
      <formula>"X"</formula>
    </cfRule>
  </conditionalFormatting>
  <conditionalFormatting sqref="X50">
    <cfRule type="cellIs" dxfId="458" priority="459" operator="equal">
      <formula>"X"</formula>
    </cfRule>
  </conditionalFormatting>
  <conditionalFormatting sqref="AA50">
    <cfRule type="cellIs" dxfId="457" priority="458" operator="equal">
      <formula>"X"</formula>
    </cfRule>
  </conditionalFormatting>
  <conditionalFormatting sqref="AD50">
    <cfRule type="cellIs" dxfId="456" priority="457" operator="equal">
      <formula>"X"</formula>
    </cfRule>
  </conditionalFormatting>
  <conditionalFormatting sqref="AG50">
    <cfRule type="cellIs" dxfId="455" priority="456" operator="equal">
      <formula>"X"</formula>
    </cfRule>
  </conditionalFormatting>
  <conditionalFormatting sqref="I51">
    <cfRule type="cellIs" dxfId="454" priority="455" operator="equal">
      <formula>"X"</formula>
    </cfRule>
  </conditionalFormatting>
  <conditionalFormatting sqref="L51">
    <cfRule type="cellIs" dxfId="453" priority="454" operator="equal">
      <formula>"X"</formula>
    </cfRule>
  </conditionalFormatting>
  <conditionalFormatting sqref="O51">
    <cfRule type="cellIs" dxfId="452" priority="453" operator="equal">
      <formula>"X"</formula>
    </cfRule>
  </conditionalFormatting>
  <conditionalFormatting sqref="R51">
    <cfRule type="cellIs" dxfId="451" priority="452" operator="equal">
      <formula>"X"</formula>
    </cfRule>
  </conditionalFormatting>
  <conditionalFormatting sqref="U51">
    <cfRule type="cellIs" dxfId="450" priority="451" operator="equal">
      <formula>"X"</formula>
    </cfRule>
  </conditionalFormatting>
  <conditionalFormatting sqref="X51">
    <cfRule type="cellIs" dxfId="449" priority="450" operator="equal">
      <formula>"X"</formula>
    </cfRule>
  </conditionalFormatting>
  <conditionalFormatting sqref="AA51">
    <cfRule type="cellIs" dxfId="448" priority="449" operator="equal">
      <formula>"X"</formula>
    </cfRule>
  </conditionalFormatting>
  <conditionalFormatting sqref="AD51">
    <cfRule type="cellIs" dxfId="447" priority="448" operator="equal">
      <formula>"X"</formula>
    </cfRule>
  </conditionalFormatting>
  <conditionalFormatting sqref="AG51">
    <cfRule type="cellIs" dxfId="446" priority="447" operator="equal">
      <formula>"X"</formula>
    </cfRule>
  </conditionalFormatting>
  <conditionalFormatting sqref="I52">
    <cfRule type="cellIs" dxfId="445" priority="446" operator="equal">
      <formula>"X"</formula>
    </cfRule>
  </conditionalFormatting>
  <conditionalFormatting sqref="L52">
    <cfRule type="cellIs" dxfId="444" priority="445" operator="equal">
      <formula>"X"</formula>
    </cfRule>
  </conditionalFormatting>
  <conditionalFormatting sqref="O52">
    <cfRule type="cellIs" dxfId="443" priority="444" operator="equal">
      <formula>"X"</formula>
    </cfRule>
  </conditionalFormatting>
  <conditionalFormatting sqref="R52">
    <cfRule type="cellIs" dxfId="442" priority="443" operator="equal">
      <formula>"X"</formula>
    </cfRule>
  </conditionalFormatting>
  <conditionalFormatting sqref="U52">
    <cfRule type="cellIs" dxfId="441" priority="442" operator="equal">
      <formula>"X"</formula>
    </cfRule>
  </conditionalFormatting>
  <conditionalFormatting sqref="X52">
    <cfRule type="cellIs" dxfId="440" priority="441" operator="equal">
      <formula>"X"</formula>
    </cfRule>
  </conditionalFormatting>
  <conditionalFormatting sqref="AA52">
    <cfRule type="cellIs" dxfId="439" priority="440" operator="equal">
      <formula>"X"</formula>
    </cfRule>
  </conditionalFormatting>
  <conditionalFormatting sqref="AD52">
    <cfRule type="cellIs" dxfId="438" priority="439" operator="equal">
      <formula>"X"</formula>
    </cfRule>
  </conditionalFormatting>
  <conditionalFormatting sqref="AG52">
    <cfRule type="cellIs" dxfId="437" priority="438" operator="equal">
      <formula>"X"</formula>
    </cfRule>
  </conditionalFormatting>
  <conditionalFormatting sqref="I53">
    <cfRule type="cellIs" dxfId="436" priority="437" operator="equal">
      <formula>"X"</formula>
    </cfRule>
  </conditionalFormatting>
  <conditionalFormatting sqref="L53">
    <cfRule type="cellIs" dxfId="435" priority="436" operator="equal">
      <formula>"X"</formula>
    </cfRule>
  </conditionalFormatting>
  <conditionalFormatting sqref="O53">
    <cfRule type="cellIs" dxfId="434" priority="435" operator="equal">
      <formula>"X"</formula>
    </cfRule>
  </conditionalFormatting>
  <conditionalFormatting sqref="R53">
    <cfRule type="cellIs" dxfId="433" priority="434" operator="equal">
      <formula>"X"</formula>
    </cfRule>
  </conditionalFormatting>
  <conditionalFormatting sqref="U53">
    <cfRule type="cellIs" dxfId="432" priority="433" operator="equal">
      <formula>"X"</formula>
    </cfRule>
  </conditionalFormatting>
  <conditionalFormatting sqref="X53">
    <cfRule type="cellIs" dxfId="431" priority="432" operator="equal">
      <formula>"X"</formula>
    </cfRule>
  </conditionalFormatting>
  <conditionalFormatting sqref="AA53">
    <cfRule type="cellIs" dxfId="430" priority="431" operator="equal">
      <formula>"X"</formula>
    </cfRule>
  </conditionalFormatting>
  <conditionalFormatting sqref="AD53">
    <cfRule type="cellIs" dxfId="429" priority="430" operator="equal">
      <formula>"X"</formula>
    </cfRule>
  </conditionalFormatting>
  <conditionalFormatting sqref="AG53">
    <cfRule type="cellIs" dxfId="428" priority="429" operator="equal">
      <formula>"X"</formula>
    </cfRule>
  </conditionalFormatting>
  <conditionalFormatting sqref="I54">
    <cfRule type="cellIs" dxfId="427" priority="428" operator="equal">
      <formula>"X"</formula>
    </cfRule>
  </conditionalFormatting>
  <conditionalFormatting sqref="L54">
    <cfRule type="cellIs" dxfId="426" priority="427" operator="equal">
      <formula>"X"</formula>
    </cfRule>
  </conditionalFormatting>
  <conditionalFormatting sqref="O54">
    <cfRule type="cellIs" dxfId="425" priority="426" operator="equal">
      <formula>"X"</formula>
    </cfRule>
  </conditionalFormatting>
  <conditionalFormatting sqref="R54">
    <cfRule type="cellIs" dxfId="424" priority="425" operator="equal">
      <formula>"X"</formula>
    </cfRule>
  </conditionalFormatting>
  <conditionalFormatting sqref="U54">
    <cfRule type="cellIs" dxfId="423" priority="424" operator="equal">
      <formula>"X"</formula>
    </cfRule>
  </conditionalFormatting>
  <conditionalFormatting sqref="X54">
    <cfRule type="cellIs" dxfId="422" priority="423" operator="equal">
      <formula>"X"</formula>
    </cfRule>
  </conditionalFormatting>
  <conditionalFormatting sqref="AA54">
    <cfRule type="cellIs" dxfId="421" priority="422" operator="equal">
      <formula>"X"</formula>
    </cfRule>
  </conditionalFormatting>
  <conditionalFormatting sqref="AD54">
    <cfRule type="cellIs" dxfId="420" priority="421" operator="equal">
      <formula>"X"</formula>
    </cfRule>
  </conditionalFormatting>
  <conditionalFormatting sqref="AG54">
    <cfRule type="cellIs" dxfId="419" priority="420" operator="equal">
      <formula>"X"</formula>
    </cfRule>
  </conditionalFormatting>
  <conditionalFormatting sqref="I55">
    <cfRule type="cellIs" dxfId="418" priority="419" operator="equal">
      <formula>"X"</formula>
    </cfRule>
  </conditionalFormatting>
  <conditionalFormatting sqref="L55">
    <cfRule type="cellIs" dxfId="417" priority="418" operator="equal">
      <formula>"X"</formula>
    </cfRule>
  </conditionalFormatting>
  <conditionalFormatting sqref="O55">
    <cfRule type="cellIs" dxfId="416" priority="417" operator="equal">
      <formula>"X"</formula>
    </cfRule>
  </conditionalFormatting>
  <conditionalFormatting sqref="R55">
    <cfRule type="cellIs" dxfId="415" priority="416" operator="equal">
      <formula>"X"</formula>
    </cfRule>
  </conditionalFormatting>
  <conditionalFormatting sqref="U55">
    <cfRule type="cellIs" dxfId="414" priority="415" operator="equal">
      <formula>"X"</formula>
    </cfRule>
  </conditionalFormatting>
  <conditionalFormatting sqref="X55">
    <cfRule type="cellIs" dxfId="413" priority="414" operator="equal">
      <formula>"X"</formula>
    </cfRule>
  </conditionalFormatting>
  <conditionalFormatting sqref="AD55">
    <cfRule type="cellIs" dxfId="412" priority="413" operator="equal">
      <formula>"X"</formula>
    </cfRule>
  </conditionalFormatting>
  <conditionalFormatting sqref="AG55">
    <cfRule type="cellIs" dxfId="411" priority="412" operator="equal">
      <formula>"X"</formula>
    </cfRule>
  </conditionalFormatting>
  <conditionalFormatting sqref="I56:I57">
    <cfRule type="cellIs" dxfId="410" priority="411" operator="equal">
      <formula>"X"</formula>
    </cfRule>
  </conditionalFormatting>
  <conditionalFormatting sqref="L56:L57">
    <cfRule type="cellIs" dxfId="409" priority="410" operator="equal">
      <formula>"X"</formula>
    </cfRule>
  </conditionalFormatting>
  <conditionalFormatting sqref="O56:O57">
    <cfRule type="cellIs" dxfId="408" priority="409" operator="equal">
      <formula>"X"</formula>
    </cfRule>
  </conditionalFormatting>
  <conditionalFormatting sqref="R56:R57">
    <cfRule type="cellIs" dxfId="407" priority="408" operator="equal">
      <formula>"X"</formula>
    </cfRule>
  </conditionalFormatting>
  <conditionalFormatting sqref="I58">
    <cfRule type="cellIs" dxfId="406" priority="407" operator="equal">
      <formula>"X"</formula>
    </cfRule>
  </conditionalFormatting>
  <conditionalFormatting sqref="L58">
    <cfRule type="cellIs" dxfId="405" priority="406" operator="equal">
      <formula>"X"</formula>
    </cfRule>
  </conditionalFormatting>
  <conditionalFormatting sqref="O58">
    <cfRule type="cellIs" dxfId="404" priority="405" operator="equal">
      <formula>"X"</formula>
    </cfRule>
  </conditionalFormatting>
  <conditionalFormatting sqref="R58">
    <cfRule type="cellIs" dxfId="403" priority="404" operator="equal">
      <formula>"X"</formula>
    </cfRule>
  </conditionalFormatting>
  <conditionalFormatting sqref="U58">
    <cfRule type="cellIs" dxfId="402" priority="403" operator="equal">
      <formula>"X"</formula>
    </cfRule>
  </conditionalFormatting>
  <conditionalFormatting sqref="X58">
    <cfRule type="cellIs" dxfId="401" priority="402" operator="equal">
      <formula>"X"</formula>
    </cfRule>
  </conditionalFormatting>
  <conditionalFormatting sqref="AA58">
    <cfRule type="cellIs" dxfId="400" priority="401" operator="equal">
      <formula>"X"</formula>
    </cfRule>
  </conditionalFormatting>
  <conditionalFormatting sqref="AD58">
    <cfRule type="cellIs" dxfId="399" priority="400" operator="equal">
      <formula>"X"</formula>
    </cfRule>
  </conditionalFormatting>
  <conditionalFormatting sqref="AG58">
    <cfRule type="cellIs" dxfId="398" priority="399" operator="equal">
      <formula>"X"</formula>
    </cfRule>
  </conditionalFormatting>
  <conditionalFormatting sqref="I59">
    <cfRule type="cellIs" dxfId="397" priority="398" operator="equal">
      <formula>"X"</formula>
    </cfRule>
  </conditionalFormatting>
  <conditionalFormatting sqref="L59">
    <cfRule type="cellIs" dxfId="396" priority="397" operator="equal">
      <formula>"X"</formula>
    </cfRule>
  </conditionalFormatting>
  <conditionalFormatting sqref="O59">
    <cfRule type="cellIs" dxfId="395" priority="396" operator="equal">
      <formula>"X"</formula>
    </cfRule>
  </conditionalFormatting>
  <conditionalFormatting sqref="R59">
    <cfRule type="cellIs" dxfId="394" priority="395" operator="equal">
      <formula>"X"</formula>
    </cfRule>
  </conditionalFormatting>
  <conditionalFormatting sqref="U59">
    <cfRule type="cellIs" dxfId="393" priority="394" operator="equal">
      <formula>"X"</formula>
    </cfRule>
  </conditionalFormatting>
  <conditionalFormatting sqref="X59">
    <cfRule type="cellIs" dxfId="392" priority="393" operator="equal">
      <formula>"X"</formula>
    </cfRule>
  </conditionalFormatting>
  <conditionalFormatting sqref="AA59">
    <cfRule type="cellIs" dxfId="391" priority="392" operator="equal">
      <formula>"X"</formula>
    </cfRule>
  </conditionalFormatting>
  <conditionalFormatting sqref="AD59">
    <cfRule type="cellIs" dxfId="390" priority="391" operator="equal">
      <formula>"X"</formula>
    </cfRule>
  </conditionalFormatting>
  <conditionalFormatting sqref="AG59">
    <cfRule type="cellIs" dxfId="389" priority="390" operator="equal">
      <formula>"X"</formula>
    </cfRule>
  </conditionalFormatting>
  <conditionalFormatting sqref="I60">
    <cfRule type="cellIs" dxfId="388" priority="389" operator="equal">
      <formula>"X"</formula>
    </cfRule>
  </conditionalFormatting>
  <conditionalFormatting sqref="L60">
    <cfRule type="cellIs" dxfId="387" priority="388" operator="equal">
      <formula>"X"</formula>
    </cfRule>
  </conditionalFormatting>
  <conditionalFormatting sqref="O60">
    <cfRule type="cellIs" dxfId="386" priority="387" operator="equal">
      <formula>"X"</formula>
    </cfRule>
  </conditionalFormatting>
  <conditionalFormatting sqref="R60">
    <cfRule type="cellIs" dxfId="385" priority="386" operator="equal">
      <formula>"X"</formula>
    </cfRule>
  </conditionalFormatting>
  <conditionalFormatting sqref="U60">
    <cfRule type="cellIs" dxfId="384" priority="385" operator="equal">
      <formula>"X"</formula>
    </cfRule>
  </conditionalFormatting>
  <conditionalFormatting sqref="X60">
    <cfRule type="cellIs" dxfId="383" priority="384" operator="equal">
      <formula>"X"</formula>
    </cfRule>
  </conditionalFormatting>
  <conditionalFormatting sqref="AA60">
    <cfRule type="cellIs" dxfId="382" priority="383" operator="equal">
      <formula>"X"</formula>
    </cfRule>
  </conditionalFormatting>
  <conditionalFormatting sqref="AD60">
    <cfRule type="cellIs" dxfId="381" priority="382" operator="equal">
      <formula>"X"</formula>
    </cfRule>
  </conditionalFormatting>
  <conditionalFormatting sqref="AG60">
    <cfRule type="cellIs" dxfId="380" priority="381" operator="equal">
      <formula>"X"</formula>
    </cfRule>
  </conditionalFormatting>
  <conditionalFormatting sqref="I61">
    <cfRule type="cellIs" dxfId="379" priority="380" operator="equal">
      <formula>"X"</formula>
    </cfRule>
  </conditionalFormatting>
  <conditionalFormatting sqref="L61">
    <cfRule type="cellIs" dxfId="378" priority="379" operator="equal">
      <formula>"X"</formula>
    </cfRule>
  </conditionalFormatting>
  <conditionalFormatting sqref="O61">
    <cfRule type="cellIs" dxfId="377" priority="378" operator="equal">
      <formula>"X"</formula>
    </cfRule>
  </conditionalFormatting>
  <conditionalFormatting sqref="R61">
    <cfRule type="cellIs" dxfId="376" priority="377" operator="equal">
      <formula>"X"</formula>
    </cfRule>
  </conditionalFormatting>
  <conditionalFormatting sqref="U61">
    <cfRule type="cellIs" dxfId="375" priority="376" operator="equal">
      <formula>"X"</formula>
    </cfRule>
  </conditionalFormatting>
  <conditionalFormatting sqref="X61">
    <cfRule type="cellIs" dxfId="374" priority="375" operator="equal">
      <formula>"X"</formula>
    </cfRule>
  </conditionalFormatting>
  <conditionalFormatting sqref="AA61">
    <cfRule type="cellIs" dxfId="373" priority="374" operator="equal">
      <formula>"X"</formula>
    </cfRule>
  </conditionalFormatting>
  <conditionalFormatting sqref="AD61">
    <cfRule type="cellIs" dxfId="372" priority="373" operator="equal">
      <formula>"X"</formula>
    </cfRule>
  </conditionalFormatting>
  <conditionalFormatting sqref="AG61">
    <cfRule type="cellIs" dxfId="371" priority="372" operator="equal">
      <formula>"X"</formula>
    </cfRule>
  </conditionalFormatting>
  <conditionalFormatting sqref="I67">
    <cfRule type="cellIs" dxfId="370" priority="371" operator="equal">
      <formula>"X"</formula>
    </cfRule>
  </conditionalFormatting>
  <conditionalFormatting sqref="L67">
    <cfRule type="cellIs" dxfId="369" priority="370" operator="equal">
      <formula>"X"</formula>
    </cfRule>
  </conditionalFormatting>
  <conditionalFormatting sqref="O67">
    <cfRule type="cellIs" dxfId="368" priority="369" operator="equal">
      <formula>"X"</formula>
    </cfRule>
  </conditionalFormatting>
  <conditionalFormatting sqref="R67">
    <cfRule type="cellIs" dxfId="367" priority="368" operator="equal">
      <formula>"X"</formula>
    </cfRule>
  </conditionalFormatting>
  <conditionalFormatting sqref="U67">
    <cfRule type="cellIs" dxfId="366" priority="367" operator="equal">
      <formula>"X"</formula>
    </cfRule>
  </conditionalFormatting>
  <conditionalFormatting sqref="X67">
    <cfRule type="cellIs" dxfId="365" priority="366" operator="equal">
      <formula>"X"</formula>
    </cfRule>
  </conditionalFormatting>
  <conditionalFormatting sqref="AA67">
    <cfRule type="cellIs" dxfId="364" priority="365" operator="equal">
      <formula>"X"</formula>
    </cfRule>
  </conditionalFormatting>
  <conditionalFormatting sqref="AD67">
    <cfRule type="cellIs" dxfId="363" priority="364" operator="equal">
      <formula>"X"</formula>
    </cfRule>
  </conditionalFormatting>
  <conditionalFormatting sqref="AG67">
    <cfRule type="cellIs" dxfId="362" priority="363" operator="equal">
      <formula>"X"</formula>
    </cfRule>
  </conditionalFormatting>
  <conditionalFormatting sqref="I68">
    <cfRule type="cellIs" dxfId="361" priority="362" operator="equal">
      <formula>"X"</formula>
    </cfRule>
  </conditionalFormatting>
  <conditionalFormatting sqref="L68">
    <cfRule type="cellIs" dxfId="360" priority="361" operator="equal">
      <formula>"X"</formula>
    </cfRule>
  </conditionalFormatting>
  <conditionalFormatting sqref="O68">
    <cfRule type="cellIs" dxfId="359" priority="360" operator="equal">
      <formula>"X"</formula>
    </cfRule>
  </conditionalFormatting>
  <conditionalFormatting sqref="R68">
    <cfRule type="cellIs" dxfId="358" priority="359" operator="equal">
      <formula>"X"</formula>
    </cfRule>
  </conditionalFormatting>
  <conditionalFormatting sqref="U68">
    <cfRule type="cellIs" dxfId="357" priority="358" operator="equal">
      <formula>"X"</formula>
    </cfRule>
  </conditionalFormatting>
  <conditionalFormatting sqref="X68">
    <cfRule type="cellIs" dxfId="356" priority="357" operator="equal">
      <formula>"X"</formula>
    </cfRule>
  </conditionalFormatting>
  <conditionalFormatting sqref="AA68">
    <cfRule type="cellIs" dxfId="355" priority="356" operator="equal">
      <formula>"X"</formula>
    </cfRule>
  </conditionalFormatting>
  <conditionalFormatting sqref="AD68">
    <cfRule type="cellIs" dxfId="354" priority="355" operator="equal">
      <formula>"X"</formula>
    </cfRule>
  </conditionalFormatting>
  <conditionalFormatting sqref="AG68">
    <cfRule type="cellIs" dxfId="353" priority="354" operator="equal">
      <formula>"X"</formula>
    </cfRule>
  </conditionalFormatting>
  <conditionalFormatting sqref="I69">
    <cfRule type="cellIs" dxfId="352" priority="353" operator="equal">
      <formula>"X"</formula>
    </cfRule>
  </conditionalFormatting>
  <conditionalFormatting sqref="L69">
    <cfRule type="cellIs" dxfId="351" priority="352" operator="equal">
      <formula>"X"</formula>
    </cfRule>
  </conditionalFormatting>
  <conditionalFormatting sqref="O69">
    <cfRule type="cellIs" dxfId="350" priority="351" operator="equal">
      <formula>"X"</formula>
    </cfRule>
  </conditionalFormatting>
  <conditionalFormatting sqref="R69">
    <cfRule type="cellIs" dxfId="349" priority="350" operator="equal">
      <formula>"X"</formula>
    </cfRule>
  </conditionalFormatting>
  <conditionalFormatting sqref="U69">
    <cfRule type="cellIs" dxfId="348" priority="349" operator="equal">
      <formula>"X"</formula>
    </cfRule>
  </conditionalFormatting>
  <conditionalFormatting sqref="X69">
    <cfRule type="cellIs" dxfId="347" priority="348" operator="equal">
      <formula>"X"</formula>
    </cfRule>
  </conditionalFormatting>
  <conditionalFormatting sqref="AA69">
    <cfRule type="cellIs" dxfId="346" priority="347" operator="equal">
      <formula>"X"</formula>
    </cfRule>
  </conditionalFormatting>
  <conditionalFormatting sqref="AD69">
    <cfRule type="cellIs" dxfId="345" priority="346" operator="equal">
      <formula>"X"</formula>
    </cfRule>
  </conditionalFormatting>
  <conditionalFormatting sqref="AG69">
    <cfRule type="cellIs" dxfId="344" priority="345" operator="equal">
      <formula>"X"</formula>
    </cfRule>
  </conditionalFormatting>
  <conditionalFormatting sqref="I70">
    <cfRule type="cellIs" dxfId="343" priority="344" operator="equal">
      <formula>"X"</formula>
    </cfRule>
  </conditionalFormatting>
  <conditionalFormatting sqref="L70">
    <cfRule type="cellIs" dxfId="342" priority="343" operator="equal">
      <formula>"X"</formula>
    </cfRule>
  </conditionalFormatting>
  <conditionalFormatting sqref="O70">
    <cfRule type="cellIs" dxfId="341" priority="342" operator="equal">
      <formula>"X"</formula>
    </cfRule>
  </conditionalFormatting>
  <conditionalFormatting sqref="R70">
    <cfRule type="cellIs" dxfId="340" priority="341" operator="equal">
      <formula>"X"</formula>
    </cfRule>
  </conditionalFormatting>
  <conditionalFormatting sqref="U70">
    <cfRule type="cellIs" dxfId="339" priority="340" operator="equal">
      <formula>"X"</formula>
    </cfRule>
  </conditionalFormatting>
  <conditionalFormatting sqref="X70">
    <cfRule type="cellIs" dxfId="338" priority="339" operator="equal">
      <formula>"X"</formula>
    </cfRule>
  </conditionalFormatting>
  <conditionalFormatting sqref="AA70">
    <cfRule type="cellIs" dxfId="337" priority="338" operator="equal">
      <formula>"X"</formula>
    </cfRule>
  </conditionalFormatting>
  <conditionalFormatting sqref="AD70">
    <cfRule type="cellIs" dxfId="336" priority="337" operator="equal">
      <formula>"X"</formula>
    </cfRule>
  </conditionalFormatting>
  <conditionalFormatting sqref="AG70">
    <cfRule type="cellIs" dxfId="335" priority="336" operator="equal">
      <formula>"X"</formula>
    </cfRule>
  </conditionalFormatting>
  <conditionalFormatting sqref="I71">
    <cfRule type="cellIs" dxfId="334" priority="335" operator="equal">
      <formula>"X"</formula>
    </cfRule>
  </conditionalFormatting>
  <conditionalFormatting sqref="L71">
    <cfRule type="cellIs" dxfId="333" priority="334" operator="equal">
      <formula>"X"</formula>
    </cfRule>
  </conditionalFormatting>
  <conditionalFormatting sqref="O71">
    <cfRule type="cellIs" dxfId="332" priority="333" operator="equal">
      <formula>"X"</formula>
    </cfRule>
  </conditionalFormatting>
  <conditionalFormatting sqref="R71">
    <cfRule type="cellIs" dxfId="331" priority="332" operator="equal">
      <formula>"X"</formula>
    </cfRule>
  </conditionalFormatting>
  <conditionalFormatting sqref="U71">
    <cfRule type="cellIs" dxfId="330" priority="331" operator="equal">
      <formula>"X"</formula>
    </cfRule>
  </conditionalFormatting>
  <conditionalFormatting sqref="X71">
    <cfRule type="cellIs" dxfId="329" priority="330" operator="equal">
      <formula>"X"</formula>
    </cfRule>
  </conditionalFormatting>
  <conditionalFormatting sqref="AA71">
    <cfRule type="cellIs" dxfId="328" priority="329" operator="equal">
      <formula>"X"</formula>
    </cfRule>
  </conditionalFormatting>
  <conditionalFormatting sqref="AD71">
    <cfRule type="cellIs" dxfId="327" priority="328" operator="equal">
      <formula>"X"</formula>
    </cfRule>
  </conditionalFormatting>
  <conditionalFormatting sqref="AG71">
    <cfRule type="cellIs" dxfId="326" priority="327" operator="equal">
      <formula>"X"</formula>
    </cfRule>
  </conditionalFormatting>
  <conditionalFormatting sqref="I72">
    <cfRule type="cellIs" dxfId="325" priority="326" operator="equal">
      <formula>"X"</formula>
    </cfRule>
  </conditionalFormatting>
  <conditionalFormatting sqref="L72">
    <cfRule type="cellIs" dxfId="324" priority="325" operator="equal">
      <formula>"X"</formula>
    </cfRule>
  </conditionalFormatting>
  <conditionalFormatting sqref="O72">
    <cfRule type="cellIs" dxfId="323" priority="324" operator="equal">
      <formula>"X"</formula>
    </cfRule>
  </conditionalFormatting>
  <conditionalFormatting sqref="R72">
    <cfRule type="cellIs" dxfId="322" priority="323" operator="equal">
      <formula>"X"</formula>
    </cfRule>
  </conditionalFormatting>
  <conditionalFormatting sqref="U72">
    <cfRule type="cellIs" dxfId="321" priority="322" operator="equal">
      <formula>"X"</formula>
    </cfRule>
  </conditionalFormatting>
  <conditionalFormatting sqref="X72">
    <cfRule type="cellIs" dxfId="320" priority="321" operator="equal">
      <formula>"X"</formula>
    </cfRule>
  </conditionalFormatting>
  <conditionalFormatting sqref="AA72">
    <cfRule type="cellIs" dxfId="319" priority="320" operator="equal">
      <formula>"X"</formula>
    </cfRule>
  </conditionalFormatting>
  <conditionalFormatting sqref="AD72">
    <cfRule type="cellIs" dxfId="318" priority="319" operator="equal">
      <formula>"X"</formula>
    </cfRule>
  </conditionalFormatting>
  <conditionalFormatting sqref="AG72">
    <cfRule type="cellIs" dxfId="317" priority="318" operator="equal">
      <formula>"X"</formula>
    </cfRule>
  </conditionalFormatting>
  <conditionalFormatting sqref="I73">
    <cfRule type="cellIs" dxfId="316" priority="317" operator="equal">
      <formula>"X"</formula>
    </cfRule>
  </conditionalFormatting>
  <conditionalFormatting sqref="L73">
    <cfRule type="cellIs" dxfId="315" priority="316" operator="equal">
      <formula>"X"</formula>
    </cfRule>
  </conditionalFormatting>
  <conditionalFormatting sqref="O73">
    <cfRule type="cellIs" dxfId="314" priority="315" operator="equal">
      <formula>"X"</formula>
    </cfRule>
  </conditionalFormatting>
  <conditionalFormatting sqref="R73">
    <cfRule type="cellIs" dxfId="313" priority="314" operator="equal">
      <formula>"X"</formula>
    </cfRule>
  </conditionalFormatting>
  <conditionalFormatting sqref="U73">
    <cfRule type="cellIs" dxfId="312" priority="313" operator="equal">
      <formula>"X"</formula>
    </cfRule>
  </conditionalFormatting>
  <conditionalFormatting sqref="X73">
    <cfRule type="cellIs" dxfId="311" priority="312" operator="equal">
      <formula>"X"</formula>
    </cfRule>
  </conditionalFormatting>
  <conditionalFormatting sqref="AA73">
    <cfRule type="cellIs" dxfId="310" priority="311" operator="equal">
      <formula>"X"</formula>
    </cfRule>
  </conditionalFormatting>
  <conditionalFormatting sqref="AD73">
    <cfRule type="cellIs" dxfId="309" priority="310" operator="equal">
      <formula>"X"</formula>
    </cfRule>
  </conditionalFormatting>
  <conditionalFormatting sqref="AG73">
    <cfRule type="cellIs" dxfId="308" priority="309" operator="equal">
      <formula>"X"</formula>
    </cfRule>
  </conditionalFormatting>
  <conditionalFormatting sqref="I74">
    <cfRule type="cellIs" dxfId="307" priority="308" operator="equal">
      <formula>"X"</formula>
    </cfRule>
  </conditionalFormatting>
  <conditionalFormatting sqref="L74">
    <cfRule type="cellIs" dxfId="306" priority="307" operator="equal">
      <formula>"X"</formula>
    </cfRule>
  </conditionalFormatting>
  <conditionalFormatting sqref="O74">
    <cfRule type="cellIs" dxfId="305" priority="306" operator="equal">
      <formula>"X"</formula>
    </cfRule>
  </conditionalFormatting>
  <conditionalFormatting sqref="R74">
    <cfRule type="cellIs" dxfId="304" priority="305" operator="equal">
      <formula>"X"</formula>
    </cfRule>
  </conditionalFormatting>
  <conditionalFormatting sqref="U74">
    <cfRule type="cellIs" dxfId="303" priority="304" operator="equal">
      <formula>"X"</formula>
    </cfRule>
  </conditionalFormatting>
  <conditionalFormatting sqref="X74">
    <cfRule type="cellIs" dxfId="302" priority="303" operator="equal">
      <formula>"X"</formula>
    </cfRule>
  </conditionalFormatting>
  <conditionalFormatting sqref="AA74">
    <cfRule type="cellIs" dxfId="301" priority="302" operator="equal">
      <formula>"X"</formula>
    </cfRule>
  </conditionalFormatting>
  <conditionalFormatting sqref="AD74">
    <cfRule type="cellIs" dxfId="300" priority="301" operator="equal">
      <formula>"X"</formula>
    </cfRule>
  </conditionalFormatting>
  <conditionalFormatting sqref="AG74">
    <cfRule type="cellIs" dxfId="299" priority="300" operator="equal">
      <formula>"X"</formula>
    </cfRule>
  </conditionalFormatting>
  <conditionalFormatting sqref="I75">
    <cfRule type="cellIs" dxfId="298" priority="299" operator="equal">
      <formula>"X"</formula>
    </cfRule>
  </conditionalFormatting>
  <conditionalFormatting sqref="L75">
    <cfRule type="cellIs" dxfId="297" priority="298" operator="equal">
      <formula>"X"</formula>
    </cfRule>
  </conditionalFormatting>
  <conditionalFormatting sqref="O75">
    <cfRule type="cellIs" dxfId="296" priority="297" operator="equal">
      <formula>"X"</formula>
    </cfRule>
  </conditionalFormatting>
  <conditionalFormatting sqref="R75">
    <cfRule type="cellIs" dxfId="295" priority="296" operator="equal">
      <formula>"X"</formula>
    </cfRule>
  </conditionalFormatting>
  <conditionalFormatting sqref="U75">
    <cfRule type="cellIs" dxfId="294" priority="295" operator="equal">
      <formula>"X"</formula>
    </cfRule>
  </conditionalFormatting>
  <conditionalFormatting sqref="X75">
    <cfRule type="cellIs" dxfId="293" priority="294" operator="equal">
      <formula>"X"</formula>
    </cfRule>
  </conditionalFormatting>
  <conditionalFormatting sqref="AA75">
    <cfRule type="cellIs" dxfId="292" priority="293" operator="equal">
      <formula>"X"</formula>
    </cfRule>
  </conditionalFormatting>
  <conditionalFormatting sqref="AD75">
    <cfRule type="cellIs" dxfId="291" priority="292" operator="equal">
      <formula>"X"</formula>
    </cfRule>
  </conditionalFormatting>
  <conditionalFormatting sqref="AG75">
    <cfRule type="cellIs" dxfId="290" priority="291" operator="equal">
      <formula>"X"</formula>
    </cfRule>
  </conditionalFormatting>
  <conditionalFormatting sqref="I76">
    <cfRule type="cellIs" dxfId="289" priority="290" operator="equal">
      <formula>"X"</formula>
    </cfRule>
  </conditionalFormatting>
  <conditionalFormatting sqref="L76">
    <cfRule type="cellIs" dxfId="288" priority="289" operator="equal">
      <formula>"X"</formula>
    </cfRule>
  </conditionalFormatting>
  <conditionalFormatting sqref="O76">
    <cfRule type="cellIs" dxfId="287" priority="288" operator="equal">
      <formula>"X"</formula>
    </cfRule>
  </conditionalFormatting>
  <conditionalFormatting sqref="R76">
    <cfRule type="cellIs" dxfId="286" priority="287" operator="equal">
      <formula>"X"</formula>
    </cfRule>
  </conditionalFormatting>
  <conditionalFormatting sqref="U76">
    <cfRule type="cellIs" dxfId="285" priority="286" operator="equal">
      <formula>"X"</formula>
    </cfRule>
  </conditionalFormatting>
  <conditionalFormatting sqref="X76">
    <cfRule type="cellIs" dxfId="284" priority="285" operator="equal">
      <formula>"X"</formula>
    </cfRule>
  </conditionalFormatting>
  <conditionalFormatting sqref="AA76">
    <cfRule type="cellIs" dxfId="283" priority="284" operator="equal">
      <formula>"X"</formula>
    </cfRule>
  </conditionalFormatting>
  <conditionalFormatting sqref="AD76">
    <cfRule type="cellIs" dxfId="282" priority="283" operator="equal">
      <formula>"X"</formula>
    </cfRule>
  </conditionalFormatting>
  <conditionalFormatting sqref="AG76">
    <cfRule type="cellIs" dxfId="281" priority="282" operator="equal">
      <formula>"X"</formula>
    </cfRule>
  </conditionalFormatting>
  <conditionalFormatting sqref="L77">
    <cfRule type="cellIs" dxfId="280" priority="281" operator="equal">
      <formula>"X"</formula>
    </cfRule>
  </conditionalFormatting>
  <conditionalFormatting sqref="L78">
    <cfRule type="cellIs" dxfId="279" priority="280" operator="equal">
      <formula>"X"</formula>
    </cfRule>
  </conditionalFormatting>
  <conditionalFormatting sqref="L79">
    <cfRule type="cellIs" dxfId="278" priority="279" operator="equal">
      <formula>"X"</formula>
    </cfRule>
  </conditionalFormatting>
  <conditionalFormatting sqref="I80">
    <cfRule type="cellIs" dxfId="277" priority="278" operator="equal">
      <formula>"X"</formula>
    </cfRule>
  </conditionalFormatting>
  <conditionalFormatting sqref="L80">
    <cfRule type="cellIs" dxfId="276" priority="277" operator="equal">
      <formula>"X"</formula>
    </cfRule>
  </conditionalFormatting>
  <conditionalFormatting sqref="O80">
    <cfRule type="cellIs" dxfId="275" priority="276" operator="equal">
      <formula>"X"</formula>
    </cfRule>
  </conditionalFormatting>
  <conditionalFormatting sqref="R80">
    <cfRule type="cellIs" dxfId="274" priority="275" operator="equal">
      <formula>"X"</formula>
    </cfRule>
  </conditionalFormatting>
  <conditionalFormatting sqref="U80">
    <cfRule type="cellIs" dxfId="273" priority="274" operator="equal">
      <formula>"X"</formula>
    </cfRule>
  </conditionalFormatting>
  <conditionalFormatting sqref="X80">
    <cfRule type="cellIs" dxfId="272" priority="273" operator="equal">
      <formula>"X"</formula>
    </cfRule>
  </conditionalFormatting>
  <conditionalFormatting sqref="AA80">
    <cfRule type="cellIs" dxfId="271" priority="272" operator="equal">
      <formula>"X"</formula>
    </cfRule>
  </conditionalFormatting>
  <conditionalFormatting sqref="AD80">
    <cfRule type="cellIs" dxfId="270" priority="271" operator="equal">
      <formula>"X"</formula>
    </cfRule>
  </conditionalFormatting>
  <conditionalFormatting sqref="AG80">
    <cfRule type="cellIs" dxfId="269" priority="270" operator="equal">
      <formula>"X"</formula>
    </cfRule>
  </conditionalFormatting>
  <conditionalFormatting sqref="I82">
    <cfRule type="cellIs" dxfId="268" priority="269" operator="equal">
      <formula>"X"</formula>
    </cfRule>
  </conditionalFormatting>
  <conditionalFormatting sqref="L82">
    <cfRule type="cellIs" dxfId="267" priority="268" operator="equal">
      <formula>"X"</formula>
    </cfRule>
  </conditionalFormatting>
  <conditionalFormatting sqref="O82">
    <cfRule type="cellIs" dxfId="266" priority="267" operator="equal">
      <formula>"X"</formula>
    </cfRule>
  </conditionalFormatting>
  <conditionalFormatting sqref="R82">
    <cfRule type="cellIs" dxfId="265" priority="266" operator="equal">
      <formula>"X"</formula>
    </cfRule>
  </conditionalFormatting>
  <conditionalFormatting sqref="U82">
    <cfRule type="cellIs" dxfId="264" priority="265" operator="equal">
      <formula>"X"</formula>
    </cfRule>
  </conditionalFormatting>
  <conditionalFormatting sqref="X82">
    <cfRule type="cellIs" dxfId="263" priority="264" operator="equal">
      <formula>"X"</formula>
    </cfRule>
  </conditionalFormatting>
  <conditionalFormatting sqref="AA82">
    <cfRule type="cellIs" dxfId="262" priority="263" operator="equal">
      <formula>"X"</formula>
    </cfRule>
  </conditionalFormatting>
  <conditionalFormatting sqref="AD82">
    <cfRule type="cellIs" dxfId="261" priority="262" operator="equal">
      <formula>"X"</formula>
    </cfRule>
  </conditionalFormatting>
  <conditionalFormatting sqref="AG82">
    <cfRule type="cellIs" dxfId="260" priority="261" operator="equal">
      <formula>"X"</formula>
    </cfRule>
  </conditionalFormatting>
  <conditionalFormatting sqref="I86">
    <cfRule type="cellIs" dxfId="259" priority="260" operator="equal">
      <formula>"X"</formula>
    </cfRule>
  </conditionalFormatting>
  <conditionalFormatting sqref="L86">
    <cfRule type="cellIs" dxfId="258" priority="259" operator="equal">
      <formula>"X"</formula>
    </cfRule>
  </conditionalFormatting>
  <conditionalFormatting sqref="O86">
    <cfRule type="cellIs" dxfId="257" priority="258" operator="equal">
      <formula>"X"</formula>
    </cfRule>
  </conditionalFormatting>
  <conditionalFormatting sqref="R86">
    <cfRule type="cellIs" dxfId="256" priority="257" operator="equal">
      <formula>"X"</formula>
    </cfRule>
  </conditionalFormatting>
  <conditionalFormatting sqref="U86">
    <cfRule type="cellIs" dxfId="255" priority="256" operator="equal">
      <formula>"X"</formula>
    </cfRule>
  </conditionalFormatting>
  <conditionalFormatting sqref="X86">
    <cfRule type="cellIs" dxfId="254" priority="255" operator="equal">
      <formula>"X"</formula>
    </cfRule>
  </conditionalFormatting>
  <conditionalFormatting sqref="AA86">
    <cfRule type="cellIs" dxfId="253" priority="254" operator="equal">
      <formula>"X"</formula>
    </cfRule>
  </conditionalFormatting>
  <conditionalFormatting sqref="AD86">
    <cfRule type="cellIs" dxfId="252" priority="253" operator="equal">
      <formula>"X"</formula>
    </cfRule>
  </conditionalFormatting>
  <conditionalFormatting sqref="AG86">
    <cfRule type="cellIs" dxfId="251" priority="252" operator="equal">
      <formula>"X"</formula>
    </cfRule>
  </conditionalFormatting>
  <conditionalFormatting sqref="I87">
    <cfRule type="cellIs" dxfId="250" priority="251" operator="equal">
      <formula>"X"</formula>
    </cfRule>
  </conditionalFormatting>
  <conditionalFormatting sqref="L87">
    <cfRule type="cellIs" dxfId="249" priority="250" operator="equal">
      <formula>"X"</formula>
    </cfRule>
  </conditionalFormatting>
  <conditionalFormatting sqref="O87">
    <cfRule type="cellIs" dxfId="248" priority="249" operator="equal">
      <formula>"X"</formula>
    </cfRule>
  </conditionalFormatting>
  <conditionalFormatting sqref="R87">
    <cfRule type="cellIs" dxfId="247" priority="248" operator="equal">
      <formula>"X"</formula>
    </cfRule>
  </conditionalFormatting>
  <conditionalFormatting sqref="U87">
    <cfRule type="cellIs" dxfId="246" priority="247" operator="equal">
      <formula>"X"</formula>
    </cfRule>
  </conditionalFormatting>
  <conditionalFormatting sqref="X87">
    <cfRule type="cellIs" dxfId="245" priority="246" operator="equal">
      <formula>"X"</formula>
    </cfRule>
  </conditionalFormatting>
  <conditionalFormatting sqref="AA87">
    <cfRule type="cellIs" dxfId="244" priority="245" operator="equal">
      <formula>"X"</formula>
    </cfRule>
  </conditionalFormatting>
  <conditionalFormatting sqref="AD87">
    <cfRule type="cellIs" dxfId="243" priority="244" operator="equal">
      <formula>"X"</formula>
    </cfRule>
  </conditionalFormatting>
  <conditionalFormatting sqref="AG87">
    <cfRule type="cellIs" dxfId="242" priority="243" operator="equal">
      <formula>"X"</formula>
    </cfRule>
  </conditionalFormatting>
  <conditionalFormatting sqref="I88">
    <cfRule type="cellIs" dxfId="241" priority="242" operator="equal">
      <formula>"X"</formula>
    </cfRule>
  </conditionalFormatting>
  <conditionalFormatting sqref="L88">
    <cfRule type="cellIs" dxfId="240" priority="241" operator="equal">
      <formula>"X"</formula>
    </cfRule>
  </conditionalFormatting>
  <conditionalFormatting sqref="O88">
    <cfRule type="cellIs" dxfId="239" priority="240" operator="equal">
      <formula>"X"</formula>
    </cfRule>
  </conditionalFormatting>
  <conditionalFormatting sqref="R88">
    <cfRule type="cellIs" dxfId="238" priority="239" operator="equal">
      <formula>"X"</formula>
    </cfRule>
  </conditionalFormatting>
  <conditionalFormatting sqref="U88">
    <cfRule type="cellIs" dxfId="237" priority="238" operator="equal">
      <formula>"X"</formula>
    </cfRule>
  </conditionalFormatting>
  <conditionalFormatting sqref="X88">
    <cfRule type="cellIs" dxfId="236" priority="237" operator="equal">
      <formula>"X"</formula>
    </cfRule>
  </conditionalFormatting>
  <conditionalFormatting sqref="AA88">
    <cfRule type="cellIs" dxfId="235" priority="236" operator="equal">
      <formula>"X"</formula>
    </cfRule>
  </conditionalFormatting>
  <conditionalFormatting sqref="AD88">
    <cfRule type="cellIs" dxfId="234" priority="235" operator="equal">
      <formula>"X"</formula>
    </cfRule>
  </conditionalFormatting>
  <conditionalFormatting sqref="AG88">
    <cfRule type="cellIs" dxfId="233" priority="234" operator="equal">
      <formula>"X"</formula>
    </cfRule>
  </conditionalFormatting>
  <conditionalFormatting sqref="I89">
    <cfRule type="cellIs" dxfId="232" priority="233" operator="equal">
      <formula>"X"</formula>
    </cfRule>
  </conditionalFormatting>
  <conditionalFormatting sqref="L89">
    <cfRule type="cellIs" dxfId="231" priority="232" operator="equal">
      <formula>"X"</formula>
    </cfRule>
  </conditionalFormatting>
  <conditionalFormatting sqref="O89">
    <cfRule type="cellIs" dxfId="230" priority="231" operator="equal">
      <formula>"X"</formula>
    </cfRule>
  </conditionalFormatting>
  <conditionalFormatting sqref="R89">
    <cfRule type="cellIs" dxfId="229" priority="230" operator="equal">
      <formula>"X"</formula>
    </cfRule>
  </conditionalFormatting>
  <conditionalFormatting sqref="U89">
    <cfRule type="cellIs" dxfId="228" priority="229" operator="equal">
      <formula>"X"</formula>
    </cfRule>
  </conditionalFormatting>
  <conditionalFormatting sqref="X89">
    <cfRule type="cellIs" dxfId="227" priority="228" operator="equal">
      <formula>"X"</formula>
    </cfRule>
  </conditionalFormatting>
  <conditionalFormatting sqref="AA89">
    <cfRule type="cellIs" dxfId="226" priority="227" operator="equal">
      <formula>"X"</formula>
    </cfRule>
  </conditionalFormatting>
  <conditionalFormatting sqref="AD89">
    <cfRule type="cellIs" dxfId="225" priority="226" operator="equal">
      <formula>"X"</formula>
    </cfRule>
  </conditionalFormatting>
  <conditionalFormatting sqref="AG89">
    <cfRule type="cellIs" dxfId="224" priority="225" operator="equal">
      <formula>"X"</formula>
    </cfRule>
  </conditionalFormatting>
  <conditionalFormatting sqref="I83">
    <cfRule type="cellIs" dxfId="223" priority="224" operator="equal">
      <formula>"X"</formula>
    </cfRule>
  </conditionalFormatting>
  <conditionalFormatting sqref="L83">
    <cfRule type="cellIs" dxfId="222" priority="223" operator="equal">
      <formula>"X"</formula>
    </cfRule>
  </conditionalFormatting>
  <conditionalFormatting sqref="O83">
    <cfRule type="cellIs" dxfId="221" priority="222" operator="equal">
      <formula>"X"</formula>
    </cfRule>
  </conditionalFormatting>
  <conditionalFormatting sqref="R83">
    <cfRule type="cellIs" dxfId="220" priority="221" operator="equal">
      <formula>"X"</formula>
    </cfRule>
  </conditionalFormatting>
  <conditionalFormatting sqref="I84">
    <cfRule type="cellIs" dxfId="219" priority="220" operator="equal">
      <formula>"X"</formula>
    </cfRule>
  </conditionalFormatting>
  <conditionalFormatting sqref="L84">
    <cfRule type="cellIs" dxfId="218" priority="219" operator="equal">
      <formula>"X"</formula>
    </cfRule>
  </conditionalFormatting>
  <conditionalFormatting sqref="O84">
    <cfRule type="cellIs" dxfId="217" priority="218" operator="equal">
      <formula>"X"</formula>
    </cfRule>
  </conditionalFormatting>
  <conditionalFormatting sqref="R84">
    <cfRule type="cellIs" dxfId="216" priority="217" operator="equal">
      <formula>"X"</formula>
    </cfRule>
  </conditionalFormatting>
  <conditionalFormatting sqref="I85">
    <cfRule type="cellIs" dxfId="215" priority="216" operator="equal">
      <formula>"X"</formula>
    </cfRule>
  </conditionalFormatting>
  <conditionalFormatting sqref="L85">
    <cfRule type="cellIs" dxfId="214" priority="215" operator="equal">
      <formula>"X"</formula>
    </cfRule>
  </conditionalFormatting>
  <conditionalFormatting sqref="O85">
    <cfRule type="cellIs" dxfId="213" priority="214" operator="equal">
      <formula>"X"</formula>
    </cfRule>
  </conditionalFormatting>
  <conditionalFormatting sqref="R85">
    <cfRule type="cellIs" dxfId="212" priority="213" operator="equal">
      <formula>"X"</formula>
    </cfRule>
  </conditionalFormatting>
  <conditionalFormatting sqref="U83">
    <cfRule type="cellIs" dxfId="211" priority="212" operator="equal">
      <formula>"X"</formula>
    </cfRule>
  </conditionalFormatting>
  <conditionalFormatting sqref="I81">
    <cfRule type="cellIs" dxfId="210" priority="211" operator="equal">
      <formula>"X"</formula>
    </cfRule>
  </conditionalFormatting>
  <conditionalFormatting sqref="L81">
    <cfRule type="cellIs" dxfId="209" priority="210" operator="equal">
      <formula>"X"</formula>
    </cfRule>
  </conditionalFormatting>
  <conditionalFormatting sqref="O81">
    <cfRule type="cellIs" dxfId="208" priority="209" operator="equal">
      <formula>"X"</formula>
    </cfRule>
  </conditionalFormatting>
  <conditionalFormatting sqref="R81">
    <cfRule type="cellIs" dxfId="207" priority="208" operator="equal">
      <formula>"X"</formula>
    </cfRule>
  </conditionalFormatting>
  <conditionalFormatting sqref="AD90">
    <cfRule type="cellIs" dxfId="206" priority="207" operator="equal">
      <formula>"X"</formula>
    </cfRule>
  </conditionalFormatting>
  <conditionalFormatting sqref="AG90">
    <cfRule type="cellIs" dxfId="205" priority="206" operator="equal">
      <formula>"X"</formula>
    </cfRule>
  </conditionalFormatting>
  <conditionalFormatting sqref="AJ90">
    <cfRule type="cellIs" dxfId="204" priority="205" operator="equal">
      <formula>"X"</formula>
    </cfRule>
  </conditionalFormatting>
  <conditionalFormatting sqref="I96">
    <cfRule type="cellIs" dxfId="203" priority="204" operator="equal">
      <formula>"X"</formula>
    </cfRule>
  </conditionalFormatting>
  <conditionalFormatting sqref="L96">
    <cfRule type="cellIs" dxfId="202" priority="203" operator="equal">
      <formula>"X"</formula>
    </cfRule>
  </conditionalFormatting>
  <conditionalFormatting sqref="O96">
    <cfRule type="cellIs" dxfId="201" priority="202" operator="equal">
      <formula>"X"</formula>
    </cfRule>
  </conditionalFormatting>
  <conditionalFormatting sqref="R96">
    <cfRule type="cellIs" dxfId="200" priority="201" operator="equal">
      <formula>"X"</formula>
    </cfRule>
  </conditionalFormatting>
  <conditionalFormatting sqref="U96">
    <cfRule type="cellIs" dxfId="199" priority="200" operator="equal">
      <formula>"X"</formula>
    </cfRule>
  </conditionalFormatting>
  <conditionalFormatting sqref="X96">
    <cfRule type="cellIs" dxfId="198" priority="199" operator="equal">
      <formula>"X"</formula>
    </cfRule>
  </conditionalFormatting>
  <conditionalFormatting sqref="AA96">
    <cfRule type="cellIs" dxfId="197" priority="198" operator="equal">
      <formula>"X"</formula>
    </cfRule>
  </conditionalFormatting>
  <conditionalFormatting sqref="AD96">
    <cfRule type="cellIs" dxfId="196" priority="197" operator="equal">
      <formula>"X"</formula>
    </cfRule>
  </conditionalFormatting>
  <conditionalFormatting sqref="AG96">
    <cfRule type="cellIs" dxfId="195" priority="196" operator="equal">
      <formula>"X"</formula>
    </cfRule>
  </conditionalFormatting>
  <conditionalFormatting sqref="I97">
    <cfRule type="cellIs" dxfId="194" priority="195" operator="equal">
      <formula>"X"</formula>
    </cfRule>
  </conditionalFormatting>
  <conditionalFormatting sqref="L97">
    <cfRule type="cellIs" dxfId="193" priority="194" operator="equal">
      <formula>"X"</formula>
    </cfRule>
  </conditionalFormatting>
  <conditionalFormatting sqref="O97">
    <cfRule type="cellIs" dxfId="192" priority="193" operator="equal">
      <formula>"X"</formula>
    </cfRule>
  </conditionalFormatting>
  <conditionalFormatting sqref="R97">
    <cfRule type="cellIs" dxfId="191" priority="192" operator="equal">
      <formula>"X"</formula>
    </cfRule>
  </conditionalFormatting>
  <conditionalFormatting sqref="U97">
    <cfRule type="cellIs" dxfId="190" priority="191" operator="equal">
      <formula>"X"</formula>
    </cfRule>
  </conditionalFormatting>
  <conditionalFormatting sqref="X97">
    <cfRule type="cellIs" dxfId="189" priority="190" operator="equal">
      <formula>"X"</formula>
    </cfRule>
  </conditionalFormatting>
  <conditionalFormatting sqref="AA97">
    <cfRule type="cellIs" dxfId="188" priority="189" operator="equal">
      <formula>"X"</formula>
    </cfRule>
  </conditionalFormatting>
  <conditionalFormatting sqref="AD97">
    <cfRule type="cellIs" dxfId="187" priority="188" operator="equal">
      <formula>"X"</formula>
    </cfRule>
  </conditionalFormatting>
  <conditionalFormatting sqref="AG97">
    <cfRule type="cellIs" dxfId="186" priority="187" operator="equal">
      <formula>"X"</formula>
    </cfRule>
  </conditionalFormatting>
  <conditionalFormatting sqref="I98">
    <cfRule type="cellIs" dxfId="185" priority="186" operator="equal">
      <formula>"X"</formula>
    </cfRule>
  </conditionalFormatting>
  <conditionalFormatting sqref="L98">
    <cfRule type="cellIs" dxfId="184" priority="185" operator="equal">
      <formula>"X"</formula>
    </cfRule>
  </conditionalFormatting>
  <conditionalFormatting sqref="O98">
    <cfRule type="cellIs" dxfId="183" priority="184" operator="equal">
      <formula>"X"</formula>
    </cfRule>
  </conditionalFormatting>
  <conditionalFormatting sqref="R98">
    <cfRule type="cellIs" dxfId="182" priority="183" operator="equal">
      <formula>"X"</formula>
    </cfRule>
  </conditionalFormatting>
  <conditionalFormatting sqref="U98">
    <cfRule type="cellIs" dxfId="181" priority="182" operator="equal">
      <formula>"X"</formula>
    </cfRule>
  </conditionalFormatting>
  <conditionalFormatting sqref="X98">
    <cfRule type="cellIs" dxfId="180" priority="181" operator="equal">
      <formula>"X"</formula>
    </cfRule>
  </conditionalFormatting>
  <conditionalFormatting sqref="AA98">
    <cfRule type="cellIs" dxfId="179" priority="180" operator="equal">
      <formula>"X"</formula>
    </cfRule>
  </conditionalFormatting>
  <conditionalFormatting sqref="AD98">
    <cfRule type="cellIs" dxfId="178" priority="179" operator="equal">
      <formula>"X"</formula>
    </cfRule>
  </conditionalFormatting>
  <conditionalFormatting sqref="AG98">
    <cfRule type="cellIs" dxfId="177" priority="178" operator="equal">
      <formula>"X"</formula>
    </cfRule>
  </conditionalFormatting>
  <conditionalFormatting sqref="I99">
    <cfRule type="cellIs" dxfId="176" priority="177" operator="equal">
      <formula>"X"</formula>
    </cfRule>
  </conditionalFormatting>
  <conditionalFormatting sqref="L99">
    <cfRule type="cellIs" dxfId="175" priority="176" operator="equal">
      <formula>"X"</formula>
    </cfRule>
  </conditionalFormatting>
  <conditionalFormatting sqref="O99">
    <cfRule type="cellIs" dxfId="174" priority="175" operator="equal">
      <formula>"X"</formula>
    </cfRule>
  </conditionalFormatting>
  <conditionalFormatting sqref="R99">
    <cfRule type="cellIs" dxfId="173" priority="174" operator="equal">
      <formula>"X"</formula>
    </cfRule>
  </conditionalFormatting>
  <conditionalFormatting sqref="U99">
    <cfRule type="cellIs" dxfId="172" priority="173" operator="equal">
      <formula>"X"</formula>
    </cfRule>
  </conditionalFormatting>
  <conditionalFormatting sqref="X99">
    <cfRule type="cellIs" dxfId="171" priority="172" operator="equal">
      <formula>"X"</formula>
    </cfRule>
  </conditionalFormatting>
  <conditionalFormatting sqref="AA99">
    <cfRule type="cellIs" dxfId="170" priority="171" operator="equal">
      <formula>"X"</formula>
    </cfRule>
  </conditionalFormatting>
  <conditionalFormatting sqref="AD99">
    <cfRule type="cellIs" dxfId="169" priority="170" operator="equal">
      <formula>"X"</formula>
    </cfRule>
  </conditionalFormatting>
  <conditionalFormatting sqref="AG99">
    <cfRule type="cellIs" dxfId="168" priority="169" operator="equal">
      <formula>"X"</formula>
    </cfRule>
  </conditionalFormatting>
  <conditionalFormatting sqref="I100">
    <cfRule type="cellIs" dxfId="167" priority="168" operator="equal">
      <formula>"X"</formula>
    </cfRule>
  </conditionalFormatting>
  <conditionalFormatting sqref="L100">
    <cfRule type="cellIs" dxfId="166" priority="167" operator="equal">
      <formula>"X"</formula>
    </cfRule>
  </conditionalFormatting>
  <conditionalFormatting sqref="O100">
    <cfRule type="cellIs" dxfId="165" priority="166" operator="equal">
      <formula>"X"</formula>
    </cfRule>
  </conditionalFormatting>
  <conditionalFormatting sqref="R100">
    <cfRule type="cellIs" dxfId="164" priority="165" operator="equal">
      <formula>"X"</formula>
    </cfRule>
  </conditionalFormatting>
  <conditionalFormatting sqref="U100">
    <cfRule type="cellIs" dxfId="163" priority="164" operator="equal">
      <formula>"X"</formula>
    </cfRule>
  </conditionalFormatting>
  <conditionalFormatting sqref="X100">
    <cfRule type="cellIs" dxfId="162" priority="163" operator="equal">
      <formula>"X"</formula>
    </cfRule>
  </conditionalFormatting>
  <conditionalFormatting sqref="AA100">
    <cfRule type="cellIs" dxfId="161" priority="162" operator="equal">
      <formula>"X"</formula>
    </cfRule>
  </conditionalFormatting>
  <conditionalFormatting sqref="AD100">
    <cfRule type="cellIs" dxfId="160" priority="161" operator="equal">
      <formula>"X"</formula>
    </cfRule>
  </conditionalFormatting>
  <conditionalFormatting sqref="AG100">
    <cfRule type="cellIs" dxfId="159" priority="160" operator="equal">
      <formula>"X"</formula>
    </cfRule>
  </conditionalFormatting>
  <conditionalFormatting sqref="I101">
    <cfRule type="cellIs" dxfId="158" priority="159" operator="equal">
      <formula>"X"</formula>
    </cfRule>
  </conditionalFormatting>
  <conditionalFormatting sqref="L101">
    <cfRule type="cellIs" dxfId="157" priority="158" operator="equal">
      <formula>"X"</formula>
    </cfRule>
  </conditionalFormatting>
  <conditionalFormatting sqref="O101">
    <cfRule type="cellIs" dxfId="156" priority="157" operator="equal">
      <formula>"X"</formula>
    </cfRule>
  </conditionalFormatting>
  <conditionalFormatting sqref="R101">
    <cfRule type="cellIs" dxfId="155" priority="156" operator="equal">
      <formula>"X"</formula>
    </cfRule>
  </conditionalFormatting>
  <conditionalFormatting sqref="U101">
    <cfRule type="cellIs" dxfId="154" priority="155" operator="equal">
      <formula>"X"</formula>
    </cfRule>
  </conditionalFormatting>
  <conditionalFormatting sqref="X101">
    <cfRule type="cellIs" dxfId="153" priority="154" operator="equal">
      <formula>"X"</formula>
    </cfRule>
  </conditionalFormatting>
  <conditionalFormatting sqref="AA101">
    <cfRule type="cellIs" dxfId="152" priority="153" operator="equal">
      <formula>"X"</formula>
    </cfRule>
  </conditionalFormatting>
  <conditionalFormatting sqref="AD101">
    <cfRule type="cellIs" dxfId="151" priority="152" operator="equal">
      <formula>"X"</formula>
    </cfRule>
  </conditionalFormatting>
  <conditionalFormatting sqref="AG101">
    <cfRule type="cellIs" dxfId="150" priority="151" operator="equal">
      <formula>"X"</formula>
    </cfRule>
  </conditionalFormatting>
  <conditionalFormatting sqref="I102">
    <cfRule type="cellIs" dxfId="149" priority="150" operator="equal">
      <formula>"X"</formula>
    </cfRule>
  </conditionalFormatting>
  <conditionalFormatting sqref="L102">
    <cfRule type="cellIs" dxfId="148" priority="149" operator="equal">
      <formula>"X"</formula>
    </cfRule>
  </conditionalFormatting>
  <conditionalFormatting sqref="O102">
    <cfRule type="cellIs" dxfId="147" priority="148" operator="equal">
      <formula>"X"</formula>
    </cfRule>
  </conditionalFormatting>
  <conditionalFormatting sqref="R102">
    <cfRule type="cellIs" dxfId="146" priority="147" operator="equal">
      <formula>"X"</formula>
    </cfRule>
  </conditionalFormatting>
  <conditionalFormatting sqref="U102">
    <cfRule type="cellIs" dxfId="145" priority="146" operator="equal">
      <formula>"X"</formula>
    </cfRule>
  </conditionalFormatting>
  <conditionalFormatting sqref="X102">
    <cfRule type="cellIs" dxfId="144" priority="145" operator="equal">
      <formula>"X"</formula>
    </cfRule>
  </conditionalFormatting>
  <conditionalFormatting sqref="AA102">
    <cfRule type="cellIs" dxfId="143" priority="144" operator="equal">
      <formula>"X"</formula>
    </cfRule>
  </conditionalFormatting>
  <conditionalFormatting sqref="AD102">
    <cfRule type="cellIs" dxfId="142" priority="143" operator="equal">
      <formula>"X"</formula>
    </cfRule>
  </conditionalFormatting>
  <conditionalFormatting sqref="AG102">
    <cfRule type="cellIs" dxfId="141" priority="142" operator="equal">
      <formula>"X"</formula>
    </cfRule>
  </conditionalFormatting>
  <conditionalFormatting sqref="I103">
    <cfRule type="cellIs" dxfId="140" priority="141" operator="equal">
      <formula>"X"</formula>
    </cfRule>
  </conditionalFormatting>
  <conditionalFormatting sqref="L103">
    <cfRule type="cellIs" dxfId="139" priority="140" operator="equal">
      <formula>"X"</formula>
    </cfRule>
  </conditionalFormatting>
  <conditionalFormatting sqref="O103">
    <cfRule type="cellIs" dxfId="138" priority="139" operator="equal">
      <formula>"X"</formula>
    </cfRule>
  </conditionalFormatting>
  <conditionalFormatting sqref="R103">
    <cfRule type="cellIs" dxfId="137" priority="138" operator="equal">
      <formula>"X"</formula>
    </cfRule>
  </conditionalFormatting>
  <conditionalFormatting sqref="U103">
    <cfRule type="cellIs" dxfId="136" priority="137" operator="equal">
      <formula>"X"</formula>
    </cfRule>
  </conditionalFormatting>
  <conditionalFormatting sqref="X103">
    <cfRule type="cellIs" dxfId="135" priority="136" operator="equal">
      <formula>"X"</formula>
    </cfRule>
  </conditionalFormatting>
  <conditionalFormatting sqref="AA103">
    <cfRule type="cellIs" dxfId="134" priority="135" operator="equal">
      <formula>"X"</formula>
    </cfRule>
  </conditionalFormatting>
  <conditionalFormatting sqref="AD103">
    <cfRule type="cellIs" dxfId="133" priority="134" operator="equal">
      <formula>"X"</formula>
    </cfRule>
  </conditionalFormatting>
  <conditionalFormatting sqref="AG103">
    <cfRule type="cellIs" dxfId="132" priority="133" operator="equal">
      <formula>"X"</formula>
    </cfRule>
  </conditionalFormatting>
  <conditionalFormatting sqref="I104">
    <cfRule type="cellIs" dxfId="131" priority="132" operator="equal">
      <formula>"X"</formula>
    </cfRule>
  </conditionalFormatting>
  <conditionalFormatting sqref="L104">
    <cfRule type="cellIs" dxfId="130" priority="131" operator="equal">
      <formula>"X"</formula>
    </cfRule>
  </conditionalFormatting>
  <conditionalFormatting sqref="O104">
    <cfRule type="cellIs" dxfId="129" priority="130" operator="equal">
      <formula>"X"</formula>
    </cfRule>
  </conditionalFormatting>
  <conditionalFormatting sqref="R104">
    <cfRule type="cellIs" dxfId="128" priority="129" operator="equal">
      <formula>"X"</formula>
    </cfRule>
  </conditionalFormatting>
  <conditionalFormatting sqref="U104">
    <cfRule type="cellIs" dxfId="127" priority="128" operator="equal">
      <formula>"X"</formula>
    </cfRule>
  </conditionalFormatting>
  <conditionalFormatting sqref="X104">
    <cfRule type="cellIs" dxfId="126" priority="127" operator="equal">
      <formula>"X"</formula>
    </cfRule>
  </conditionalFormatting>
  <conditionalFormatting sqref="AA104">
    <cfRule type="cellIs" dxfId="125" priority="126" operator="equal">
      <formula>"X"</formula>
    </cfRule>
  </conditionalFormatting>
  <conditionalFormatting sqref="AD104">
    <cfRule type="cellIs" dxfId="124" priority="125" operator="equal">
      <formula>"X"</formula>
    </cfRule>
  </conditionalFormatting>
  <conditionalFormatting sqref="AG104">
    <cfRule type="cellIs" dxfId="123" priority="124" operator="equal">
      <formula>"X"</formula>
    </cfRule>
  </conditionalFormatting>
  <conditionalFormatting sqref="I105">
    <cfRule type="cellIs" dxfId="122" priority="123" operator="equal">
      <formula>"X"</formula>
    </cfRule>
  </conditionalFormatting>
  <conditionalFormatting sqref="L105">
    <cfRule type="cellIs" dxfId="121" priority="122" operator="equal">
      <formula>"X"</formula>
    </cfRule>
  </conditionalFormatting>
  <conditionalFormatting sqref="O105">
    <cfRule type="cellIs" dxfId="120" priority="121" operator="equal">
      <formula>"X"</formula>
    </cfRule>
  </conditionalFormatting>
  <conditionalFormatting sqref="R105">
    <cfRule type="cellIs" dxfId="119" priority="120" operator="equal">
      <formula>"X"</formula>
    </cfRule>
  </conditionalFormatting>
  <conditionalFormatting sqref="U105">
    <cfRule type="cellIs" dxfId="118" priority="119" operator="equal">
      <formula>"X"</formula>
    </cfRule>
  </conditionalFormatting>
  <conditionalFormatting sqref="X105">
    <cfRule type="cellIs" dxfId="117" priority="118" operator="equal">
      <formula>"X"</formula>
    </cfRule>
  </conditionalFormatting>
  <conditionalFormatting sqref="AA105">
    <cfRule type="cellIs" dxfId="116" priority="117" operator="equal">
      <formula>"X"</formula>
    </cfRule>
  </conditionalFormatting>
  <conditionalFormatting sqref="AD105">
    <cfRule type="cellIs" dxfId="115" priority="116" operator="equal">
      <formula>"X"</formula>
    </cfRule>
  </conditionalFormatting>
  <conditionalFormatting sqref="AG105">
    <cfRule type="cellIs" dxfId="114" priority="115" operator="equal">
      <formula>"X"</formula>
    </cfRule>
  </conditionalFormatting>
  <conditionalFormatting sqref="I106">
    <cfRule type="cellIs" dxfId="113" priority="114" operator="equal">
      <formula>"X"</formula>
    </cfRule>
  </conditionalFormatting>
  <conditionalFormatting sqref="L106">
    <cfRule type="cellIs" dxfId="112" priority="113" operator="equal">
      <formula>"X"</formula>
    </cfRule>
  </conditionalFormatting>
  <conditionalFormatting sqref="O106">
    <cfRule type="cellIs" dxfId="111" priority="112" operator="equal">
      <formula>"X"</formula>
    </cfRule>
  </conditionalFormatting>
  <conditionalFormatting sqref="R106">
    <cfRule type="cellIs" dxfId="110" priority="111" operator="equal">
      <formula>"X"</formula>
    </cfRule>
  </conditionalFormatting>
  <conditionalFormatting sqref="U106">
    <cfRule type="cellIs" dxfId="109" priority="110" operator="equal">
      <formula>"X"</formula>
    </cfRule>
  </conditionalFormatting>
  <conditionalFormatting sqref="X106">
    <cfRule type="cellIs" dxfId="108" priority="109" operator="equal">
      <formula>"X"</formula>
    </cfRule>
  </conditionalFormatting>
  <conditionalFormatting sqref="AA106">
    <cfRule type="cellIs" dxfId="107" priority="108" operator="equal">
      <formula>"X"</formula>
    </cfRule>
  </conditionalFormatting>
  <conditionalFormatting sqref="AD106">
    <cfRule type="cellIs" dxfId="106" priority="107" operator="equal">
      <formula>"X"</formula>
    </cfRule>
  </conditionalFormatting>
  <conditionalFormatting sqref="AG106">
    <cfRule type="cellIs" dxfId="105" priority="106" operator="equal">
      <formula>"X"</formula>
    </cfRule>
  </conditionalFormatting>
  <conditionalFormatting sqref="AD107:AD111">
    <cfRule type="cellIs" dxfId="104" priority="105" operator="equal">
      <formula>"X"</formula>
    </cfRule>
  </conditionalFormatting>
  <conditionalFormatting sqref="AG107:AG111">
    <cfRule type="cellIs" dxfId="103" priority="104" operator="equal">
      <formula>"X"</formula>
    </cfRule>
  </conditionalFormatting>
  <conditionalFormatting sqref="AJ111">
    <cfRule type="cellIs" dxfId="102" priority="103" operator="equal">
      <formula>"X"</formula>
    </cfRule>
  </conditionalFormatting>
  <conditionalFormatting sqref="AJ107:AJ108">
    <cfRule type="cellIs" dxfId="101" priority="102" operator="equal">
      <formula>"X"</formula>
    </cfRule>
  </conditionalFormatting>
  <conditionalFormatting sqref="AJ110">
    <cfRule type="cellIs" dxfId="100" priority="101" operator="equal">
      <formula>"X"</formula>
    </cfRule>
  </conditionalFormatting>
  <conditionalFormatting sqref="AJ130:AJ131">
    <cfRule type="cellIs" dxfId="99" priority="100" operator="equal">
      <formula>"X"</formula>
    </cfRule>
  </conditionalFormatting>
  <conditionalFormatting sqref="I117">
    <cfRule type="cellIs" dxfId="98" priority="99" operator="equal">
      <formula>"X"</formula>
    </cfRule>
  </conditionalFormatting>
  <conditionalFormatting sqref="L117">
    <cfRule type="cellIs" dxfId="97" priority="98" operator="equal">
      <formula>"X"</formula>
    </cfRule>
  </conditionalFormatting>
  <conditionalFormatting sqref="O117">
    <cfRule type="cellIs" dxfId="96" priority="97" operator="equal">
      <formula>"X"</formula>
    </cfRule>
  </conditionalFormatting>
  <conditionalFormatting sqref="R117">
    <cfRule type="cellIs" dxfId="95" priority="96" operator="equal">
      <formula>"X"</formula>
    </cfRule>
  </conditionalFormatting>
  <conditionalFormatting sqref="U117">
    <cfRule type="cellIs" dxfId="94" priority="95" operator="equal">
      <formula>"X"</formula>
    </cfRule>
  </conditionalFormatting>
  <conditionalFormatting sqref="X117">
    <cfRule type="cellIs" dxfId="93" priority="94" operator="equal">
      <formula>"X"</formula>
    </cfRule>
  </conditionalFormatting>
  <conditionalFormatting sqref="AA117">
    <cfRule type="cellIs" dxfId="92" priority="93" operator="equal">
      <formula>"X"</formula>
    </cfRule>
  </conditionalFormatting>
  <conditionalFormatting sqref="AD117">
    <cfRule type="cellIs" dxfId="91" priority="92" operator="equal">
      <formula>"X"</formula>
    </cfRule>
  </conditionalFormatting>
  <conditionalFormatting sqref="AG117">
    <cfRule type="cellIs" dxfId="90" priority="91" operator="equal">
      <formula>"X"</formula>
    </cfRule>
  </conditionalFormatting>
  <conditionalFormatting sqref="I118">
    <cfRule type="cellIs" dxfId="89" priority="90" operator="equal">
      <formula>"X"</formula>
    </cfRule>
  </conditionalFormatting>
  <conditionalFormatting sqref="L118">
    <cfRule type="cellIs" dxfId="88" priority="89" operator="equal">
      <formula>"X"</formula>
    </cfRule>
  </conditionalFormatting>
  <conditionalFormatting sqref="O118">
    <cfRule type="cellIs" dxfId="87" priority="88" operator="equal">
      <formula>"X"</formula>
    </cfRule>
  </conditionalFormatting>
  <conditionalFormatting sqref="R118">
    <cfRule type="cellIs" dxfId="86" priority="87" operator="equal">
      <formula>"X"</formula>
    </cfRule>
  </conditionalFormatting>
  <conditionalFormatting sqref="U118">
    <cfRule type="cellIs" dxfId="85" priority="86" operator="equal">
      <formula>"X"</formula>
    </cfRule>
  </conditionalFormatting>
  <conditionalFormatting sqref="X118">
    <cfRule type="cellIs" dxfId="84" priority="85" operator="equal">
      <formula>"X"</formula>
    </cfRule>
  </conditionalFormatting>
  <conditionalFormatting sqref="AA118">
    <cfRule type="cellIs" dxfId="83" priority="84" operator="equal">
      <formula>"X"</formula>
    </cfRule>
  </conditionalFormatting>
  <conditionalFormatting sqref="AD118">
    <cfRule type="cellIs" dxfId="82" priority="83" operator="equal">
      <formula>"X"</formula>
    </cfRule>
  </conditionalFormatting>
  <conditionalFormatting sqref="AG118">
    <cfRule type="cellIs" dxfId="81" priority="82" operator="equal">
      <formula>"X"</formula>
    </cfRule>
  </conditionalFormatting>
  <conditionalFormatting sqref="I119">
    <cfRule type="cellIs" dxfId="80" priority="81" operator="equal">
      <formula>"X"</formula>
    </cfRule>
  </conditionalFormatting>
  <conditionalFormatting sqref="L119">
    <cfRule type="cellIs" dxfId="79" priority="80" operator="equal">
      <formula>"X"</formula>
    </cfRule>
  </conditionalFormatting>
  <conditionalFormatting sqref="O119">
    <cfRule type="cellIs" dxfId="78" priority="79" operator="equal">
      <formula>"X"</formula>
    </cfRule>
  </conditionalFormatting>
  <conditionalFormatting sqref="R119">
    <cfRule type="cellIs" dxfId="77" priority="78" operator="equal">
      <formula>"X"</formula>
    </cfRule>
  </conditionalFormatting>
  <conditionalFormatting sqref="U119">
    <cfRule type="cellIs" dxfId="76" priority="77" operator="equal">
      <formula>"X"</formula>
    </cfRule>
  </conditionalFormatting>
  <conditionalFormatting sqref="X119">
    <cfRule type="cellIs" dxfId="75" priority="76" operator="equal">
      <formula>"X"</formula>
    </cfRule>
  </conditionalFormatting>
  <conditionalFormatting sqref="AA119">
    <cfRule type="cellIs" dxfId="74" priority="75" operator="equal">
      <formula>"X"</formula>
    </cfRule>
  </conditionalFormatting>
  <conditionalFormatting sqref="AD119">
    <cfRule type="cellIs" dxfId="73" priority="74" operator="equal">
      <formula>"X"</formula>
    </cfRule>
  </conditionalFormatting>
  <conditionalFormatting sqref="AG119">
    <cfRule type="cellIs" dxfId="72" priority="73" operator="equal">
      <formula>"X"</formula>
    </cfRule>
  </conditionalFormatting>
  <conditionalFormatting sqref="I120">
    <cfRule type="cellIs" dxfId="71" priority="72" operator="equal">
      <formula>"X"</formula>
    </cfRule>
  </conditionalFormatting>
  <conditionalFormatting sqref="L120">
    <cfRule type="cellIs" dxfId="70" priority="71" operator="equal">
      <formula>"X"</formula>
    </cfRule>
  </conditionalFormatting>
  <conditionalFormatting sqref="O120">
    <cfRule type="cellIs" dxfId="69" priority="70" operator="equal">
      <formula>"X"</formula>
    </cfRule>
  </conditionalFormatting>
  <conditionalFormatting sqref="R120">
    <cfRule type="cellIs" dxfId="68" priority="69" operator="equal">
      <formula>"X"</formula>
    </cfRule>
  </conditionalFormatting>
  <conditionalFormatting sqref="U120">
    <cfRule type="cellIs" dxfId="67" priority="68" operator="equal">
      <formula>"X"</formula>
    </cfRule>
  </conditionalFormatting>
  <conditionalFormatting sqref="X120">
    <cfRule type="cellIs" dxfId="66" priority="67" operator="equal">
      <formula>"X"</formula>
    </cfRule>
  </conditionalFormatting>
  <conditionalFormatting sqref="AA120">
    <cfRule type="cellIs" dxfId="65" priority="66" operator="equal">
      <formula>"X"</formula>
    </cfRule>
  </conditionalFormatting>
  <conditionalFormatting sqref="AD120">
    <cfRule type="cellIs" dxfId="64" priority="65" operator="equal">
      <formula>"X"</formula>
    </cfRule>
  </conditionalFormatting>
  <conditionalFormatting sqref="AG120">
    <cfRule type="cellIs" dxfId="63" priority="64" operator="equal">
      <formula>"X"</formula>
    </cfRule>
  </conditionalFormatting>
  <conditionalFormatting sqref="I121">
    <cfRule type="cellIs" dxfId="62" priority="63" operator="equal">
      <formula>"X"</formula>
    </cfRule>
  </conditionalFormatting>
  <conditionalFormatting sqref="L121">
    <cfRule type="cellIs" dxfId="61" priority="62" operator="equal">
      <formula>"X"</formula>
    </cfRule>
  </conditionalFormatting>
  <conditionalFormatting sqref="O121">
    <cfRule type="cellIs" dxfId="60" priority="61" operator="equal">
      <formula>"X"</formula>
    </cfRule>
  </conditionalFormatting>
  <conditionalFormatting sqref="R121">
    <cfRule type="cellIs" dxfId="59" priority="60" operator="equal">
      <formula>"X"</formula>
    </cfRule>
  </conditionalFormatting>
  <conditionalFormatting sqref="U121">
    <cfRule type="cellIs" dxfId="58" priority="59" operator="equal">
      <formula>"X"</formula>
    </cfRule>
  </conditionalFormatting>
  <conditionalFormatting sqref="X121">
    <cfRule type="cellIs" dxfId="57" priority="58" operator="equal">
      <formula>"X"</formula>
    </cfRule>
  </conditionalFormatting>
  <conditionalFormatting sqref="AA121">
    <cfRule type="cellIs" dxfId="56" priority="57" operator="equal">
      <formula>"X"</formula>
    </cfRule>
  </conditionalFormatting>
  <conditionalFormatting sqref="AD121">
    <cfRule type="cellIs" dxfId="55" priority="56" operator="equal">
      <formula>"X"</formula>
    </cfRule>
  </conditionalFormatting>
  <conditionalFormatting sqref="AG121">
    <cfRule type="cellIs" dxfId="54" priority="55" operator="equal">
      <formula>"X"</formula>
    </cfRule>
  </conditionalFormatting>
  <conditionalFormatting sqref="I122">
    <cfRule type="cellIs" dxfId="53" priority="54" operator="equal">
      <formula>"X"</formula>
    </cfRule>
  </conditionalFormatting>
  <conditionalFormatting sqref="L122">
    <cfRule type="cellIs" dxfId="52" priority="53" operator="equal">
      <formula>"X"</formula>
    </cfRule>
  </conditionalFormatting>
  <conditionalFormatting sqref="O122">
    <cfRule type="cellIs" dxfId="51" priority="52" operator="equal">
      <formula>"X"</formula>
    </cfRule>
  </conditionalFormatting>
  <conditionalFormatting sqref="R122">
    <cfRule type="cellIs" dxfId="50" priority="51" operator="equal">
      <formula>"X"</formula>
    </cfRule>
  </conditionalFormatting>
  <conditionalFormatting sqref="U122">
    <cfRule type="cellIs" dxfId="49" priority="50" operator="equal">
      <formula>"X"</formula>
    </cfRule>
  </conditionalFormatting>
  <conditionalFormatting sqref="X122">
    <cfRule type="cellIs" dxfId="48" priority="49" operator="equal">
      <formula>"X"</formula>
    </cfRule>
  </conditionalFormatting>
  <conditionalFormatting sqref="AA122">
    <cfRule type="cellIs" dxfId="47" priority="48" operator="equal">
      <formula>"X"</formula>
    </cfRule>
  </conditionalFormatting>
  <conditionalFormatting sqref="AD122">
    <cfRule type="cellIs" dxfId="46" priority="47" operator="equal">
      <formula>"X"</formula>
    </cfRule>
  </conditionalFormatting>
  <conditionalFormatting sqref="AG122">
    <cfRule type="cellIs" dxfId="45" priority="46" operator="equal">
      <formula>"X"</formula>
    </cfRule>
  </conditionalFormatting>
  <conditionalFormatting sqref="I123">
    <cfRule type="cellIs" dxfId="44" priority="45" operator="equal">
      <formula>"X"</formula>
    </cfRule>
  </conditionalFormatting>
  <conditionalFormatting sqref="L123">
    <cfRule type="cellIs" dxfId="43" priority="44" operator="equal">
      <formula>"X"</formula>
    </cfRule>
  </conditionalFormatting>
  <conditionalFormatting sqref="O123">
    <cfRule type="cellIs" dxfId="42" priority="43" operator="equal">
      <formula>"X"</formula>
    </cfRule>
  </conditionalFormatting>
  <conditionalFormatting sqref="R123">
    <cfRule type="cellIs" dxfId="41" priority="42" operator="equal">
      <formula>"X"</formula>
    </cfRule>
  </conditionalFormatting>
  <conditionalFormatting sqref="U123">
    <cfRule type="cellIs" dxfId="40" priority="41" operator="equal">
      <formula>"X"</formula>
    </cfRule>
  </conditionalFormatting>
  <conditionalFormatting sqref="X123">
    <cfRule type="cellIs" dxfId="39" priority="40" operator="equal">
      <formula>"X"</formula>
    </cfRule>
  </conditionalFormatting>
  <conditionalFormatting sqref="AA123">
    <cfRule type="cellIs" dxfId="38" priority="39" operator="equal">
      <formula>"X"</formula>
    </cfRule>
  </conditionalFormatting>
  <conditionalFormatting sqref="AD123">
    <cfRule type="cellIs" dxfId="37" priority="38" operator="equal">
      <formula>"X"</formula>
    </cfRule>
  </conditionalFormatting>
  <conditionalFormatting sqref="AG123">
    <cfRule type="cellIs" dxfId="36" priority="37" operator="equal">
      <formula>"X"</formula>
    </cfRule>
  </conditionalFormatting>
  <conditionalFormatting sqref="I124:I129">
    <cfRule type="cellIs" dxfId="35" priority="36" operator="equal">
      <formula>"X"</formula>
    </cfRule>
  </conditionalFormatting>
  <conditionalFormatting sqref="L124:L129">
    <cfRule type="cellIs" dxfId="34" priority="35" operator="equal">
      <formula>"X"</formula>
    </cfRule>
  </conditionalFormatting>
  <conditionalFormatting sqref="O124:O129">
    <cfRule type="cellIs" dxfId="33" priority="34" operator="equal">
      <formula>"X"</formula>
    </cfRule>
  </conditionalFormatting>
  <conditionalFormatting sqref="R124:R129">
    <cfRule type="cellIs" dxfId="32" priority="33" operator="equal">
      <formula>"X"</formula>
    </cfRule>
  </conditionalFormatting>
  <conditionalFormatting sqref="U124:U129">
    <cfRule type="cellIs" dxfId="31" priority="32" operator="equal">
      <formula>"X"</formula>
    </cfRule>
  </conditionalFormatting>
  <conditionalFormatting sqref="X124:X129">
    <cfRule type="cellIs" dxfId="30" priority="31" operator="equal">
      <formula>"X"</formula>
    </cfRule>
  </conditionalFormatting>
  <conditionalFormatting sqref="AA124:AA129">
    <cfRule type="cellIs" dxfId="29" priority="30" operator="equal">
      <formula>"X"</formula>
    </cfRule>
  </conditionalFormatting>
  <conditionalFormatting sqref="AD124:AD129">
    <cfRule type="cellIs" dxfId="28" priority="29" operator="equal">
      <formula>"X"</formula>
    </cfRule>
  </conditionalFormatting>
  <conditionalFormatting sqref="AG124:AG129">
    <cfRule type="cellIs" dxfId="27" priority="28" operator="equal">
      <formula>"X"</formula>
    </cfRule>
  </conditionalFormatting>
  <conditionalFormatting sqref="AD130">
    <cfRule type="cellIs" dxfId="26" priority="27" operator="equal">
      <formula>"X"</formula>
    </cfRule>
  </conditionalFormatting>
  <conditionalFormatting sqref="AG130">
    <cfRule type="cellIs" dxfId="25" priority="26" operator="equal">
      <formula>"X"</formula>
    </cfRule>
  </conditionalFormatting>
  <conditionalFormatting sqref="AD131">
    <cfRule type="cellIs" dxfId="24" priority="25" operator="equal">
      <formula>"X"</formula>
    </cfRule>
  </conditionalFormatting>
  <conditionalFormatting sqref="AG131">
    <cfRule type="cellIs" dxfId="23" priority="24" operator="equal">
      <formula>"X"</formula>
    </cfRule>
  </conditionalFormatting>
  <conditionalFormatting sqref="AD132">
    <cfRule type="cellIs" dxfId="22" priority="23" operator="equal">
      <formula>"X"</formula>
    </cfRule>
  </conditionalFormatting>
  <conditionalFormatting sqref="AG132">
    <cfRule type="cellIs" dxfId="21" priority="22" operator="equal">
      <formula>"X"</formula>
    </cfRule>
  </conditionalFormatting>
  <conditionalFormatting sqref="I138">
    <cfRule type="cellIs" dxfId="20" priority="21" operator="equal">
      <formula>"X"</formula>
    </cfRule>
  </conditionalFormatting>
  <conditionalFormatting sqref="L138">
    <cfRule type="cellIs" dxfId="19" priority="20" operator="equal">
      <formula>"X"</formula>
    </cfRule>
  </conditionalFormatting>
  <conditionalFormatting sqref="O138">
    <cfRule type="cellIs" dxfId="18" priority="19" operator="equal">
      <formula>"X"</formula>
    </cfRule>
  </conditionalFormatting>
  <conditionalFormatting sqref="I139">
    <cfRule type="cellIs" dxfId="17" priority="18" operator="equal">
      <formula>"X"</formula>
    </cfRule>
  </conditionalFormatting>
  <conditionalFormatting sqref="L139">
    <cfRule type="cellIs" dxfId="16" priority="17" operator="equal">
      <formula>"X"</formula>
    </cfRule>
  </conditionalFormatting>
  <conditionalFormatting sqref="O139">
    <cfRule type="cellIs" dxfId="15" priority="16" operator="equal">
      <formula>"X"</formula>
    </cfRule>
  </conditionalFormatting>
  <conditionalFormatting sqref="L141">
    <cfRule type="cellIs" dxfId="14" priority="15" operator="equal">
      <formula>"X"</formula>
    </cfRule>
  </conditionalFormatting>
  <conditionalFormatting sqref="O142">
    <cfRule type="cellIs" dxfId="13" priority="14" operator="equal">
      <formula>"X"</formula>
    </cfRule>
  </conditionalFormatting>
  <conditionalFormatting sqref="I143">
    <cfRule type="cellIs" dxfId="12" priority="13" operator="equal">
      <formula>"X"</formula>
    </cfRule>
  </conditionalFormatting>
  <conditionalFormatting sqref="L143">
    <cfRule type="cellIs" dxfId="11" priority="12" operator="equal">
      <formula>"X"</formula>
    </cfRule>
  </conditionalFormatting>
  <conditionalFormatting sqref="O143">
    <cfRule type="cellIs" dxfId="10" priority="11" operator="equal">
      <formula>"X"</formula>
    </cfRule>
  </conditionalFormatting>
  <conditionalFormatting sqref="U138:U139">
    <cfRule type="cellIs" dxfId="9" priority="10" operator="equal">
      <formula>"X"</formula>
    </cfRule>
  </conditionalFormatting>
  <conditionalFormatting sqref="X138:X139">
    <cfRule type="cellIs" dxfId="8" priority="9" operator="equal">
      <formula>"X"</formula>
    </cfRule>
  </conditionalFormatting>
  <conditionalFormatting sqref="AA138:AA139">
    <cfRule type="cellIs" dxfId="7" priority="8" operator="equal">
      <formula>"X"</formula>
    </cfRule>
  </conditionalFormatting>
  <conditionalFormatting sqref="AD138:AD139">
    <cfRule type="cellIs" dxfId="6" priority="7" operator="equal">
      <formula>"X"</formula>
    </cfRule>
  </conditionalFormatting>
  <conditionalFormatting sqref="AG138:AG139">
    <cfRule type="cellIs" dxfId="5" priority="6" operator="equal">
      <formula>"X"</formula>
    </cfRule>
  </conditionalFormatting>
  <conditionalFormatting sqref="AD140">
    <cfRule type="cellIs" dxfId="4" priority="5" operator="equal">
      <formula>"X"</formula>
    </cfRule>
  </conditionalFormatting>
  <conditionalFormatting sqref="AG140">
    <cfRule type="cellIs" dxfId="3" priority="4" operator="equal">
      <formula>"X"</formula>
    </cfRule>
  </conditionalFormatting>
  <conditionalFormatting sqref="AD143">
    <cfRule type="cellIs" dxfId="2" priority="3" operator="equal">
      <formula>"X"</formula>
    </cfRule>
  </conditionalFormatting>
  <conditionalFormatting sqref="AG143">
    <cfRule type="cellIs" dxfId="1" priority="2" operator="equal">
      <formula>"X"</formula>
    </cfRule>
  </conditionalFormatting>
  <conditionalFormatting sqref="X142">
    <cfRule type="cellIs" dxfId="0" priority="1" operator="equal">
      <formula>"X"</formula>
    </cfRule>
  </conditionalFormatting>
  <dataValidations count="1">
    <dataValidation allowBlank="1" showInputMessage="1" showErrorMessage="1" sqref="I15:AL15" xr:uid="{00000000-0002-0000-0300-000000000000}"/>
  </dataValidations>
  <pageMargins left="0.19685039370078741" right="0.19685039370078741" top="0.19685039370078741" bottom="0.19685039370078741"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1000000}">
          <x14:formula1>
            <xm:f>'C:\SCI-AA0a_Generale\SCI-AA0-27-CALCOLO ONORARIO ORD. 108\SCI-AA0-27-Calcolo Ororario Ord 108\[Agg Parcelle DM 140-2012_REV9_18Nov2020.xlsx]Tabella-Z1'!#REF!</xm:f>
          </x14:formula1>
          <xm:sqref>AJ12</xm:sqref>
        </x14:dataValidation>
        <x14:dataValidation type="list" allowBlank="1" showInputMessage="1" showErrorMessage="1" promptTitle="Agricoltura" xr:uid="{00000000-0002-0000-0300-000002000000}">
          <x14:formula1>
            <xm:f>'C:\SCI-AA0a_Generale\SCI-AA0-27-CALCOLO ONORARIO ORD. 108\SCI-AA0-27-Calcolo Ororario Ord 108\[Agg Parcelle DM 140-2012_REV9_18Nov2020.xlsx]Tabella-Z1'!#REF!</xm:f>
          </x14:formula1>
          <xm:sqref>AG12</xm:sqref>
        </x14:dataValidation>
        <x14:dataValidation type="list" allowBlank="1" showInputMessage="1" showErrorMessage="1" promptTitle="Paesaggio" xr:uid="{00000000-0002-0000-0300-000003000000}">
          <x14:formula1>
            <xm:f>'C:\SCI-AA0a_Generale\SCI-AA0-27-CALCOLO ONORARIO ORD. 108\SCI-AA0-27-Calcolo Ororario Ord 108\[Agg Parcelle DM 140-2012_REV9_18Nov2020.xlsx]Tabella-Z1'!#REF!</xm:f>
          </x14:formula1>
          <xm:sqref>AD12</xm:sqref>
        </x14:dataValidation>
        <x14:dataValidation type="list" allowBlank="1" showInputMessage="1" showErrorMessage="1" promptTitle="TIC" xr:uid="{00000000-0002-0000-0300-000004000000}">
          <x14:formula1>
            <xm:f>'C:\SCI-AA0a_Generale\SCI-AA0-27-CALCOLO ONORARIO ORD. 108\SCI-AA0-27-Calcolo Ororario Ord 108\[Agg Parcelle DM 140-2012_REV9_18Nov2020.xlsx]Tabella-Z1'!#REF!</xm:f>
          </x14:formula1>
          <xm:sqref>AA12</xm:sqref>
        </x14:dataValidation>
        <x14:dataValidation type="list" allowBlank="1" showInputMessage="1" showErrorMessage="1" promptTitle="Idraulica" xr:uid="{00000000-0002-0000-0300-000005000000}">
          <x14:formula1>
            <xm:f>'C:\SCI-AA0a_Generale\SCI-AA0-27-CALCOLO ONORARIO ORD. 108\SCI-AA0-27-Calcolo Ororario Ord 108\[Agg Parcelle DM 140-2012_REV9_18Nov2020.xlsx]Tabella-Z1'!#REF!</xm:f>
          </x14:formula1>
          <xm:sqref>X12</xm:sqref>
        </x14:dataValidation>
        <x14:dataValidation type="list" allowBlank="1" showInputMessage="1" showErrorMessage="1" promptTitle="Viabilità" xr:uid="{00000000-0002-0000-0300-000006000000}">
          <x14:formula1>
            <xm:f>'C:\SCI-AA0a_Generale\SCI-AA0-27-CALCOLO ONORARIO ORD. 108\SCI-AA0-27-Calcolo Ororario Ord 108\[Agg Parcelle DM 140-2012_REV9_18Nov2020.xlsx]Tabella-Z1'!#REF!</xm:f>
          </x14:formula1>
          <xm:sqref>U12</xm:sqref>
        </x14:dataValidation>
        <x14:dataValidation type="list" allowBlank="1" showInputMessage="1" showErrorMessage="1" promptTitle="Impianti" xr:uid="{00000000-0002-0000-0300-000007000000}">
          <x14:formula1>
            <xm:f>'C:\SCI-AA0a_Generale\SCI-AA0-27-CALCOLO ONORARIO ORD. 108\SCI-AA0-27-Calcolo Ororario Ord 108\[Agg Parcelle DM 140-2012_REV9_18Nov2020.xlsx]Tabella-Z1'!#REF!</xm:f>
          </x14:formula1>
          <xm:sqref>O12 R12</xm:sqref>
        </x14:dataValidation>
        <x14:dataValidation type="list" allowBlank="1" showInputMessage="1" showErrorMessage="1" promptTitle="Strutture" xr:uid="{00000000-0002-0000-0300-000008000000}">
          <x14:formula1>
            <xm:f>'C:\SCI-AA0a_Generale\SCI-AA0-27-CALCOLO ONORARIO ORD. 108\SCI-AA0-27-Calcolo Ororario Ord 108\[Agg Parcelle DM 140-2012_REV9_18Nov2020.xlsx]Tabella-Z1'!#REF!</xm:f>
          </x14:formula1>
          <xm:sqref>L12</xm:sqref>
        </x14:dataValidation>
        <x14:dataValidation type="list" allowBlank="1" showInputMessage="1" showErrorMessage="1" promptTitle="Edilizia" xr:uid="{00000000-0002-0000-0300-000009000000}">
          <x14:formula1>
            <xm:f>'C:\SCI-AA0a_Generale\SCI-AA0-27-CALCOLO ONORARIO ORD. 108\SCI-AA0-27-Calcolo Ororario Ord 108\[Agg Parcelle DM 140-2012_REV9_18Nov2020.xlsx]Tabella-Z1'!#REF!</xm:f>
          </x14:formula1>
          <xm:sqref>I12:J12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75"/>
  <sheetViews>
    <sheetView zoomScale="70" zoomScaleNormal="70" workbookViewId="0">
      <selection activeCell="O56" sqref="O56"/>
    </sheetView>
  </sheetViews>
  <sheetFormatPr defaultRowHeight="15" outlineLevelRow="1" x14ac:dyDescent="0.25"/>
  <cols>
    <col min="1" max="1" width="1.7109375" customWidth="1"/>
    <col min="2" max="2" width="3" bestFit="1" customWidth="1"/>
    <col min="3" max="3" width="7.5703125" customWidth="1"/>
    <col min="4" max="5" width="3" bestFit="1" customWidth="1"/>
    <col min="6" max="6" width="10.5703125" bestFit="1" customWidth="1"/>
    <col min="7" max="7" width="32.85546875" customWidth="1"/>
    <col min="8" max="8" width="6.28515625" style="83" customWidth="1"/>
    <col min="9" max="18" width="10.7109375" customWidth="1"/>
    <col min="19" max="19" width="3.5703125" customWidth="1"/>
    <col min="21" max="21" width="3.7109375" customWidth="1"/>
  </cols>
  <sheetData>
    <row r="1" spans="1:19" ht="6" customHeight="1" x14ac:dyDescent="0.25">
      <c r="A1" s="112"/>
      <c r="B1" s="112"/>
      <c r="C1" s="358"/>
      <c r="D1" s="357"/>
      <c r="E1" s="357"/>
      <c r="F1" s="357"/>
      <c r="G1" s="357"/>
      <c r="H1" s="357"/>
      <c r="I1" s="357"/>
      <c r="J1" s="357"/>
      <c r="K1" s="357"/>
      <c r="L1" s="357"/>
      <c r="M1" s="357"/>
      <c r="N1" s="164"/>
      <c r="O1" s="3"/>
      <c r="P1" s="3"/>
      <c r="Q1" s="3"/>
      <c r="R1" s="3"/>
    </row>
    <row r="2" spans="1:19" ht="6" customHeight="1" x14ac:dyDescent="0.25">
      <c r="A2" s="112"/>
      <c r="B2" s="760"/>
      <c r="C2" s="761"/>
      <c r="D2" s="761"/>
      <c r="E2" s="761"/>
      <c r="F2" s="761"/>
      <c r="G2" s="761"/>
      <c r="H2" s="761"/>
      <c r="I2" s="761"/>
      <c r="J2" s="761"/>
      <c r="K2" s="761"/>
      <c r="L2" s="761"/>
      <c r="M2" s="761"/>
      <c r="N2" s="761"/>
      <c r="O2" s="761"/>
      <c r="P2" s="761"/>
      <c r="Q2" s="761"/>
      <c r="R2" s="761"/>
    </row>
    <row r="3" spans="1:19" ht="6" customHeight="1" x14ac:dyDescent="0.25">
      <c r="A3" s="112"/>
      <c r="B3" s="681"/>
      <c r="C3" s="681"/>
      <c r="D3" s="681"/>
      <c r="E3" s="681"/>
      <c r="F3" s="681"/>
      <c r="G3" s="681"/>
      <c r="H3" s="681"/>
      <c r="I3" s="681"/>
      <c r="J3" s="681"/>
      <c r="K3" s="681"/>
      <c r="L3" s="681"/>
      <c r="M3" s="681"/>
      <c r="N3" s="681"/>
      <c r="O3" s="681"/>
      <c r="P3" s="681"/>
      <c r="Q3" s="681"/>
      <c r="R3" s="681"/>
    </row>
    <row r="4" spans="1:19" ht="6" customHeight="1" x14ac:dyDescent="0.25">
      <c r="A4" s="112"/>
      <c r="B4" s="355"/>
      <c r="C4" s="355"/>
      <c r="D4" s="355"/>
      <c r="E4" s="355"/>
      <c r="F4" s="355"/>
      <c r="G4" s="355"/>
      <c r="H4" s="356"/>
      <c r="I4" s="355"/>
      <c r="J4" s="355"/>
      <c r="K4" s="355"/>
      <c r="L4" s="355"/>
      <c r="M4" s="355"/>
      <c r="N4" s="355"/>
      <c r="O4" s="355"/>
      <c r="P4" s="355"/>
      <c r="Q4" s="355"/>
      <c r="R4" s="355"/>
      <c r="S4" s="1"/>
    </row>
    <row r="5" spans="1:19" ht="6" customHeight="1" x14ac:dyDescent="0.25">
      <c r="A5" s="112"/>
      <c r="B5" s="760"/>
      <c r="C5" s="760"/>
      <c r="D5" s="760"/>
      <c r="E5" s="760"/>
      <c r="F5" s="760"/>
      <c r="G5" s="760"/>
      <c r="H5" s="760"/>
      <c r="I5" s="760"/>
      <c r="J5" s="760"/>
      <c r="K5" s="760"/>
      <c r="L5" s="760"/>
      <c r="M5" s="760"/>
      <c r="N5" s="760"/>
      <c r="O5" s="760"/>
      <c r="P5" s="760"/>
      <c r="Q5" s="760"/>
      <c r="R5" s="760"/>
      <c r="S5" s="1"/>
    </row>
    <row r="6" spans="1:19" ht="6" customHeight="1" x14ac:dyDescent="0.25">
      <c r="A6" s="112"/>
      <c r="B6" s="762"/>
      <c r="C6" s="762"/>
      <c r="D6" s="762"/>
      <c r="E6" s="762"/>
      <c r="F6" s="762"/>
      <c r="G6" s="762"/>
      <c r="H6" s="762"/>
      <c r="I6" s="762"/>
      <c r="J6" s="762"/>
      <c r="K6" s="762"/>
      <c r="L6" s="762"/>
      <c r="M6" s="762"/>
      <c r="N6" s="762"/>
      <c r="O6" s="762"/>
      <c r="P6" s="762"/>
      <c r="Q6" s="762"/>
      <c r="R6" s="762"/>
      <c r="S6" s="1"/>
    </row>
    <row r="7" spans="1:19" ht="6" customHeight="1" x14ac:dyDescent="0.25">
      <c r="A7" s="112"/>
      <c r="B7" s="763"/>
      <c r="C7" s="764"/>
      <c r="D7" s="764"/>
      <c r="E7" s="764"/>
      <c r="F7" s="764"/>
      <c r="G7" s="764"/>
      <c r="H7" s="764"/>
      <c r="I7" s="764"/>
      <c r="J7" s="764"/>
      <c r="K7" s="764"/>
      <c r="L7" s="764"/>
      <c r="M7" s="764"/>
      <c r="N7" s="764"/>
      <c r="O7" s="764"/>
      <c r="P7" s="764"/>
      <c r="Q7" s="764"/>
      <c r="R7" s="764"/>
      <c r="S7" s="1"/>
    </row>
    <row r="8" spans="1:19" ht="6" customHeight="1" x14ac:dyDescent="0.25">
      <c r="A8" s="112"/>
      <c r="B8" s="764"/>
      <c r="C8" s="764"/>
      <c r="D8" s="764"/>
      <c r="E8" s="764"/>
      <c r="F8" s="764"/>
      <c r="G8" s="764"/>
      <c r="H8" s="764"/>
      <c r="I8" s="764"/>
      <c r="J8" s="764"/>
      <c r="K8" s="764"/>
      <c r="L8" s="764"/>
      <c r="M8" s="764"/>
      <c r="N8" s="764"/>
      <c r="O8" s="764"/>
      <c r="P8" s="764"/>
      <c r="Q8" s="764"/>
      <c r="R8" s="764"/>
      <c r="S8" s="1"/>
    </row>
    <row r="9" spans="1:19" ht="6" customHeight="1" x14ac:dyDescent="0.25">
      <c r="A9" s="112"/>
      <c r="B9" s="211"/>
      <c r="C9" s="211"/>
      <c r="D9" s="211"/>
      <c r="E9" s="211"/>
      <c r="F9" s="211"/>
      <c r="G9" s="211"/>
      <c r="H9" s="212"/>
      <c r="I9" s="211"/>
      <c r="J9" s="211"/>
      <c r="K9" s="211"/>
      <c r="L9" s="211"/>
      <c r="M9" s="211"/>
      <c r="N9" s="209"/>
      <c r="O9" s="209"/>
      <c r="P9" s="209"/>
      <c r="Q9" s="209"/>
      <c r="R9" s="209"/>
      <c r="S9" s="1"/>
    </row>
    <row r="10" spans="1:19" ht="6" customHeight="1" x14ac:dyDescent="0.25">
      <c r="A10" s="112"/>
      <c r="B10" s="674"/>
      <c r="C10" s="674"/>
      <c r="D10" s="674"/>
      <c r="E10" s="674"/>
      <c r="F10" s="674"/>
      <c r="G10" s="674"/>
      <c r="H10" s="674"/>
      <c r="I10" s="674"/>
      <c r="J10" s="674"/>
      <c r="K10" s="674"/>
      <c r="L10" s="674"/>
      <c r="M10" s="674"/>
      <c r="N10" s="674"/>
      <c r="O10" s="674"/>
      <c r="P10" s="674"/>
      <c r="Q10" s="674"/>
      <c r="R10" s="674"/>
      <c r="S10" s="3"/>
    </row>
    <row r="11" spans="1:19" ht="6" customHeight="1" thickBot="1" x14ac:dyDescent="0.3">
      <c r="A11" s="112"/>
      <c r="B11" s="209"/>
      <c r="C11" s="209"/>
      <c r="D11" s="209"/>
      <c r="E11" s="209"/>
      <c r="F11" s="209"/>
      <c r="G11" s="209"/>
      <c r="H11" s="210"/>
      <c r="I11" s="209"/>
      <c r="J11" s="209"/>
      <c r="K11" s="209"/>
      <c r="L11" s="209"/>
      <c r="M11" s="209"/>
      <c r="N11" s="209"/>
      <c r="O11" s="209"/>
      <c r="P11" s="209"/>
      <c r="Q11" s="209"/>
      <c r="R11" s="209"/>
      <c r="S11" s="1"/>
    </row>
    <row r="12" spans="1:19" ht="16.5" customHeight="1" x14ac:dyDescent="0.25">
      <c r="A12" s="167"/>
      <c r="B12" s="772" t="s">
        <v>459</v>
      </c>
      <c r="C12" s="773"/>
      <c r="D12" s="773"/>
      <c r="E12" s="773"/>
      <c r="F12" s="773"/>
      <c r="G12" s="773"/>
      <c r="H12" s="773"/>
      <c r="I12" s="354"/>
      <c r="J12" s="354"/>
      <c r="K12" s="354"/>
      <c r="L12" s="354"/>
      <c r="M12" s="354"/>
      <c r="N12" s="353"/>
      <c r="O12" s="353"/>
      <c r="P12" s="352"/>
      <c r="Q12" s="351"/>
      <c r="R12" s="350"/>
      <c r="S12" s="1"/>
    </row>
    <row r="13" spans="1:19" ht="15" customHeight="1" x14ac:dyDescent="0.25">
      <c r="A13" s="167"/>
      <c r="B13" s="774" t="s">
        <v>465</v>
      </c>
      <c r="C13" s="775"/>
      <c r="D13" s="775"/>
      <c r="E13" s="775"/>
      <c r="F13" s="775"/>
      <c r="G13" s="775"/>
      <c r="H13" s="775"/>
      <c r="I13" s="776" t="s">
        <v>458</v>
      </c>
      <c r="J13" s="777"/>
      <c r="K13" s="777"/>
      <c r="L13" s="777"/>
      <c r="M13" s="777"/>
      <c r="N13" s="777"/>
      <c r="O13" s="777"/>
      <c r="P13" s="777"/>
      <c r="Q13" s="777"/>
      <c r="R13" s="778"/>
      <c r="S13" s="1"/>
    </row>
    <row r="14" spans="1:19" ht="70.5" customHeight="1" x14ac:dyDescent="0.25">
      <c r="A14" s="167"/>
      <c r="B14" s="779" t="s">
        <v>464</v>
      </c>
      <c r="C14" s="780"/>
      <c r="D14" s="780"/>
      <c r="E14" s="780"/>
      <c r="F14" s="780"/>
      <c r="G14" s="780"/>
      <c r="H14" s="781"/>
      <c r="I14" s="349" t="s">
        <v>456</v>
      </c>
      <c r="J14" s="349" t="s">
        <v>455</v>
      </c>
      <c r="K14" s="349" t="s">
        <v>454</v>
      </c>
      <c r="L14" s="349" t="s">
        <v>453</v>
      </c>
      <c r="M14" s="349" t="s">
        <v>452</v>
      </c>
      <c r="N14" s="349" t="s">
        <v>451</v>
      </c>
      <c r="O14" s="349" t="s">
        <v>450</v>
      </c>
      <c r="P14" s="349" t="s">
        <v>449</v>
      </c>
      <c r="Q14" s="349" t="s">
        <v>448</v>
      </c>
      <c r="R14" s="348" t="s">
        <v>447</v>
      </c>
      <c r="S14" s="1"/>
    </row>
    <row r="15" spans="1:19" ht="3.95" customHeight="1" x14ac:dyDescent="0.25">
      <c r="A15" s="90"/>
      <c r="B15" s="782"/>
      <c r="C15" s="692"/>
      <c r="D15" s="692"/>
      <c r="E15" s="692"/>
      <c r="F15" s="399"/>
      <c r="G15" s="347"/>
      <c r="H15" s="343"/>
      <c r="I15" s="346"/>
      <c r="J15" s="346"/>
      <c r="K15" s="346"/>
      <c r="L15" s="346"/>
      <c r="M15" s="346"/>
      <c r="N15" s="346"/>
      <c r="O15" s="346"/>
      <c r="P15" s="346"/>
      <c r="Q15" s="346"/>
      <c r="R15" s="345"/>
      <c r="S15" s="200"/>
    </row>
    <row r="16" spans="1:19" ht="3.95" customHeight="1" x14ac:dyDescent="0.25">
      <c r="A16" s="90"/>
      <c r="B16" s="782"/>
      <c r="C16" s="692"/>
      <c r="D16" s="692"/>
      <c r="E16" s="692"/>
      <c r="F16" s="399"/>
      <c r="G16" s="344"/>
      <c r="H16" s="343"/>
      <c r="I16" s="342"/>
      <c r="J16" s="342"/>
      <c r="K16" s="342"/>
      <c r="L16" s="342"/>
      <c r="M16" s="342"/>
      <c r="N16" s="342"/>
      <c r="O16" s="342"/>
      <c r="P16" s="342"/>
      <c r="Q16" s="342"/>
      <c r="R16" s="341"/>
      <c r="S16" s="196"/>
    </row>
    <row r="17" spans="1:19" ht="3.95" customHeight="1" x14ac:dyDescent="0.25">
      <c r="A17" s="90"/>
      <c r="B17" s="783"/>
      <c r="C17" s="784"/>
      <c r="D17" s="784"/>
      <c r="E17" s="784"/>
      <c r="F17" s="784"/>
      <c r="G17" s="784"/>
      <c r="H17" s="398"/>
      <c r="I17" s="340"/>
      <c r="J17" s="340"/>
      <c r="K17" s="340"/>
      <c r="L17" s="340"/>
      <c r="M17" s="340"/>
      <c r="N17" s="340"/>
      <c r="O17" s="340"/>
      <c r="P17" s="340"/>
      <c r="Q17" s="340"/>
      <c r="R17" s="339"/>
      <c r="S17" s="196"/>
    </row>
    <row r="18" spans="1:19" ht="3.95" customHeight="1" x14ac:dyDescent="0.25">
      <c r="A18" s="90"/>
      <c r="B18" s="782"/>
      <c r="C18" s="692"/>
      <c r="D18" s="692"/>
      <c r="E18" s="692"/>
      <c r="F18" s="692"/>
      <c r="G18" s="768"/>
      <c r="H18" s="769"/>
      <c r="I18" s="338"/>
      <c r="J18" s="338"/>
      <c r="K18" s="338"/>
      <c r="L18" s="338"/>
      <c r="M18" s="338"/>
      <c r="N18" s="338"/>
      <c r="O18" s="338"/>
      <c r="P18" s="338"/>
      <c r="Q18" s="338"/>
      <c r="R18" s="337"/>
      <c r="S18" s="196"/>
    </row>
    <row r="19" spans="1:19" ht="3.95" customHeight="1" x14ac:dyDescent="0.25">
      <c r="A19" s="90"/>
      <c r="B19" s="785"/>
      <c r="C19" s="767"/>
      <c r="D19" s="767"/>
      <c r="E19" s="767"/>
      <c r="F19" s="767"/>
      <c r="G19" s="767"/>
      <c r="H19" s="770"/>
      <c r="I19" s="336"/>
      <c r="J19" s="336"/>
      <c r="K19" s="336"/>
      <c r="L19" s="336"/>
      <c r="M19" s="336"/>
      <c r="N19" s="336"/>
      <c r="O19" s="336"/>
      <c r="P19" s="336"/>
      <c r="Q19" s="336"/>
      <c r="R19" s="335"/>
      <c r="S19" s="88"/>
    </row>
    <row r="20" spans="1:19" ht="3.95" customHeight="1" thickBot="1" x14ac:dyDescent="0.3">
      <c r="A20" s="90"/>
      <c r="B20" s="334"/>
      <c r="C20" s="333"/>
      <c r="D20" s="333"/>
      <c r="E20" s="332"/>
      <c r="F20" s="332"/>
      <c r="G20" s="332"/>
      <c r="H20" s="331"/>
      <c r="I20" s="330"/>
      <c r="J20" s="330"/>
      <c r="K20" s="330"/>
      <c r="L20" s="330"/>
      <c r="M20" s="330"/>
      <c r="N20" s="330"/>
      <c r="O20" s="330"/>
      <c r="P20" s="330"/>
      <c r="Q20" s="330"/>
      <c r="R20" s="329"/>
      <c r="S20" s="88"/>
    </row>
    <row r="21" spans="1:19" ht="18" customHeight="1" outlineLevel="1" thickBot="1" x14ac:dyDescent="0.3">
      <c r="A21" s="90"/>
      <c r="B21" s="755" t="str">
        <f>B22</f>
        <v xml:space="preserve"> DEFINIZIONE DELLE PREMESSE, CONSULENZA E STUDIO DI FATTIBILITA  </v>
      </c>
      <c r="C21" s="756"/>
      <c r="D21" s="756"/>
      <c r="E21" s="756"/>
      <c r="F21" s="756"/>
      <c r="G21" s="756"/>
      <c r="H21" s="756"/>
      <c r="I21" s="756"/>
      <c r="J21" s="756"/>
      <c r="K21" s="756"/>
      <c r="L21" s="756"/>
      <c r="M21" s="756"/>
      <c r="N21" s="756"/>
      <c r="O21" s="756"/>
      <c r="P21" s="756"/>
      <c r="Q21" s="756"/>
      <c r="R21" s="771"/>
      <c r="S21" s="88"/>
    </row>
    <row r="22" spans="1:19" ht="21" outlineLevel="1" x14ac:dyDescent="0.25">
      <c r="A22" s="90"/>
      <c r="B22" s="757" t="s">
        <v>433</v>
      </c>
      <c r="C22" s="758" t="s">
        <v>432</v>
      </c>
      <c r="D22" s="715" t="s">
        <v>222</v>
      </c>
      <c r="E22" s="752" t="s">
        <v>221</v>
      </c>
      <c r="F22" s="328" t="s">
        <v>431</v>
      </c>
      <c r="G22" s="327" t="s">
        <v>430</v>
      </c>
      <c r="H22" s="308"/>
      <c r="I22" s="307">
        <v>4.4999999999999998E-2</v>
      </c>
      <c r="J22" s="326">
        <v>4.4999999999999998E-2</v>
      </c>
      <c r="K22" s="326">
        <v>4.4999999999999998E-2</v>
      </c>
      <c r="L22" s="326">
        <v>4.4999999999999998E-2</v>
      </c>
      <c r="M22" s="326">
        <v>0.04</v>
      </c>
      <c r="N22" s="326">
        <v>3.5000000000000003E-2</v>
      </c>
      <c r="O22" s="326">
        <v>0.05</v>
      </c>
      <c r="P22" s="326">
        <v>0.04</v>
      </c>
      <c r="Q22" s="326">
        <v>0.04</v>
      </c>
      <c r="R22" s="299"/>
      <c r="S22" s="88"/>
    </row>
    <row r="23" spans="1:19" ht="31.5" outlineLevel="1" x14ac:dyDescent="0.25">
      <c r="A23" s="90"/>
      <c r="B23" s="757"/>
      <c r="C23" s="758"/>
      <c r="D23" s="715"/>
      <c r="E23" s="752"/>
      <c r="F23" s="305" t="s">
        <v>429</v>
      </c>
      <c r="G23" s="304" t="s">
        <v>428</v>
      </c>
      <c r="H23" s="250"/>
      <c r="I23" s="303">
        <v>0.09</v>
      </c>
      <c r="J23" s="303">
        <v>0.09</v>
      </c>
      <c r="K23" s="303">
        <v>0.09</v>
      </c>
      <c r="L23" s="303">
        <v>0.09</v>
      </c>
      <c r="M23" s="303">
        <v>0.08</v>
      </c>
      <c r="N23" s="303">
        <v>7.0000000000000007E-2</v>
      </c>
      <c r="O23" s="303">
        <v>0.1</v>
      </c>
      <c r="P23" s="303">
        <v>0.08</v>
      </c>
      <c r="Q23" s="303">
        <v>0.08</v>
      </c>
      <c r="R23" s="299" t="s">
        <v>208</v>
      </c>
      <c r="S23" s="88"/>
    </row>
    <row r="24" spans="1:19" ht="21" outlineLevel="1" x14ac:dyDescent="0.25">
      <c r="A24" s="90"/>
      <c r="B24" s="757"/>
      <c r="C24" s="759"/>
      <c r="D24" s="715"/>
      <c r="E24" s="752"/>
      <c r="F24" s="316" t="s">
        <v>427</v>
      </c>
      <c r="G24" s="315" t="s">
        <v>426</v>
      </c>
      <c r="H24" s="290"/>
      <c r="I24" s="312">
        <v>0.02</v>
      </c>
      <c r="J24" s="312">
        <v>0.02</v>
      </c>
      <c r="K24" s="312">
        <v>0.02</v>
      </c>
      <c r="L24" s="312">
        <v>0.02</v>
      </c>
      <c r="M24" s="312">
        <v>0.02</v>
      </c>
      <c r="N24" s="312">
        <v>0.02</v>
      </c>
      <c r="O24" s="312">
        <v>0.02</v>
      </c>
      <c r="P24" s="312">
        <v>0.02</v>
      </c>
      <c r="Q24" s="312">
        <v>0.02</v>
      </c>
      <c r="R24" s="325" t="s">
        <v>208</v>
      </c>
      <c r="S24" s="88"/>
    </row>
    <row r="25" spans="1:19" ht="19.5" customHeight="1" outlineLevel="1" x14ac:dyDescent="0.25">
      <c r="A25" s="90"/>
      <c r="B25" s="757"/>
      <c r="C25" s="765" t="s">
        <v>425</v>
      </c>
      <c r="D25" s="715"/>
      <c r="E25" s="752"/>
      <c r="F25" s="310" t="s">
        <v>424</v>
      </c>
      <c r="G25" s="309" t="s">
        <v>423</v>
      </c>
      <c r="H25" s="308"/>
      <c r="I25" s="307">
        <v>0.04</v>
      </c>
      <c r="J25" s="307">
        <v>0.04</v>
      </c>
      <c r="K25" s="307">
        <v>0.04</v>
      </c>
      <c r="L25" s="307">
        <v>0.04</v>
      </c>
      <c r="M25" s="307">
        <v>0.04</v>
      </c>
      <c r="N25" s="307">
        <v>0.04</v>
      </c>
      <c r="O25" s="307">
        <v>0.04</v>
      </c>
      <c r="P25" s="307">
        <v>0.04</v>
      </c>
      <c r="Q25" s="307">
        <v>0.04</v>
      </c>
      <c r="R25" s="306">
        <v>5.0000000000000001E-3</v>
      </c>
      <c r="S25" s="88"/>
    </row>
    <row r="26" spans="1:19" ht="15.75" customHeight="1" outlineLevel="1" x14ac:dyDescent="0.25">
      <c r="A26" s="90"/>
      <c r="B26" s="757"/>
      <c r="C26" s="758"/>
      <c r="D26" s="715"/>
      <c r="E26" s="752"/>
      <c r="F26" s="305" t="s">
        <v>422</v>
      </c>
      <c r="G26" s="304" t="s">
        <v>421</v>
      </c>
      <c r="H26" s="250"/>
      <c r="I26" s="303">
        <v>0.08</v>
      </c>
      <c r="J26" s="303">
        <v>0.08</v>
      </c>
      <c r="K26" s="303">
        <v>0.08</v>
      </c>
      <c r="L26" s="303">
        <v>0.08</v>
      </c>
      <c r="M26" s="303">
        <v>0.08</v>
      </c>
      <c r="N26" s="303">
        <v>0.08</v>
      </c>
      <c r="O26" s="303">
        <v>0.08</v>
      </c>
      <c r="P26" s="303">
        <v>0.09</v>
      </c>
      <c r="Q26" s="303">
        <v>0.09</v>
      </c>
      <c r="R26" s="318">
        <v>8.9999999999999993E-3</v>
      </c>
      <c r="S26" s="88"/>
    </row>
    <row r="27" spans="1:19" ht="20.25" customHeight="1" outlineLevel="1" x14ac:dyDescent="0.25">
      <c r="A27" s="90"/>
      <c r="B27" s="757"/>
      <c r="C27" s="759"/>
      <c r="D27" s="715"/>
      <c r="E27" s="752"/>
      <c r="F27" s="316" t="s">
        <v>420</v>
      </c>
      <c r="G27" s="315" t="s">
        <v>419</v>
      </c>
      <c r="H27" s="290"/>
      <c r="I27" s="312">
        <v>0.16</v>
      </c>
      <c r="J27" s="312">
        <v>0.16</v>
      </c>
      <c r="K27" s="312">
        <v>0.16</v>
      </c>
      <c r="L27" s="312">
        <v>0.16</v>
      </c>
      <c r="M27" s="312">
        <v>0.16</v>
      </c>
      <c r="N27" s="312">
        <v>0.16</v>
      </c>
      <c r="O27" s="312">
        <v>0.16</v>
      </c>
      <c r="P27" s="312">
        <v>0.16</v>
      </c>
      <c r="Q27" s="312">
        <v>0.16</v>
      </c>
      <c r="R27" s="324">
        <v>1.6E-2</v>
      </c>
      <c r="S27" s="88"/>
    </row>
    <row r="28" spans="1:19" ht="31.5" outlineLevel="1" x14ac:dyDescent="0.25">
      <c r="A28" s="90"/>
      <c r="B28" s="757"/>
      <c r="C28" s="749" t="s">
        <v>418</v>
      </c>
      <c r="D28" s="715"/>
      <c r="E28" s="752"/>
      <c r="F28" s="310" t="s">
        <v>417</v>
      </c>
      <c r="G28" s="309" t="s">
        <v>416</v>
      </c>
      <c r="H28" s="308"/>
      <c r="I28" s="298" t="s">
        <v>208</v>
      </c>
      <c r="J28" s="298" t="s">
        <v>208</v>
      </c>
      <c r="K28" s="298" t="s">
        <v>208</v>
      </c>
      <c r="L28" s="298"/>
      <c r="M28" s="298" t="s">
        <v>208</v>
      </c>
      <c r="N28" s="298" t="s">
        <v>208</v>
      </c>
      <c r="O28" s="298" t="s">
        <v>208</v>
      </c>
      <c r="P28" s="307">
        <v>0.02</v>
      </c>
      <c r="Q28" s="307">
        <v>0.02</v>
      </c>
      <c r="R28" s="306">
        <v>2.9999999999999997E-4</v>
      </c>
      <c r="S28" s="88"/>
    </row>
    <row r="29" spans="1:19" ht="31.5" outlineLevel="1" x14ac:dyDescent="0.25">
      <c r="A29" s="90"/>
      <c r="B29" s="757"/>
      <c r="C29" s="743"/>
      <c r="D29" s="715"/>
      <c r="E29" s="752"/>
      <c r="F29" s="305" t="s">
        <v>415</v>
      </c>
      <c r="G29" s="304" t="s">
        <v>414</v>
      </c>
      <c r="H29" s="250"/>
      <c r="I29" s="298" t="s">
        <v>208</v>
      </c>
      <c r="J29" s="298" t="s">
        <v>208</v>
      </c>
      <c r="K29" s="298" t="s">
        <v>208</v>
      </c>
      <c r="L29" s="298"/>
      <c r="M29" s="298" t="s">
        <v>208</v>
      </c>
      <c r="N29" s="298" t="s">
        <v>208</v>
      </c>
      <c r="O29" s="298" t="s">
        <v>208</v>
      </c>
      <c r="P29" s="303">
        <v>1.4999999999999999E-2</v>
      </c>
      <c r="Q29" s="303">
        <v>1.4999999999999999E-2</v>
      </c>
      <c r="R29" s="318">
        <v>2.5000000000000001E-4</v>
      </c>
      <c r="S29" s="88"/>
    </row>
    <row r="30" spans="1:19" ht="94.5" outlineLevel="1" x14ac:dyDescent="0.25">
      <c r="A30" s="90"/>
      <c r="B30" s="757"/>
      <c r="C30" s="743"/>
      <c r="D30" s="715"/>
      <c r="E30" s="752"/>
      <c r="F30" s="305" t="s">
        <v>413</v>
      </c>
      <c r="G30" s="304" t="s">
        <v>412</v>
      </c>
      <c r="H30" s="250"/>
      <c r="I30" s="298" t="s">
        <v>208</v>
      </c>
      <c r="J30" s="298" t="s">
        <v>208</v>
      </c>
      <c r="K30" s="298" t="s">
        <v>208</v>
      </c>
      <c r="L30" s="298"/>
      <c r="M30" s="298" t="s">
        <v>208</v>
      </c>
      <c r="N30" s="298" t="s">
        <v>208</v>
      </c>
      <c r="O30" s="298" t="s">
        <v>208</v>
      </c>
      <c r="P30" s="303">
        <v>2.5000000000000001E-2</v>
      </c>
      <c r="Q30" s="303">
        <v>2.5000000000000001E-2</v>
      </c>
      <c r="R30" s="318">
        <v>0.03</v>
      </c>
      <c r="S30" s="88"/>
    </row>
    <row r="31" spans="1:19" ht="21" outlineLevel="1" x14ac:dyDescent="0.25">
      <c r="A31" s="90"/>
      <c r="B31" s="757"/>
      <c r="C31" s="743"/>
      <c r="D31" s="715"/>
      <c r="E31" s="752"/>
      <c r="F31" s="305" t="s">
        <v>411</v>
      </c>
      <c r="G31" s="304" t="s">
        <v>410</v>
      </c>
      <c r="H31" s="250"/>
      <c r="I31" s="298" t="s">
        <v>208</v>
      </c>
      <c r="J31" s="298" t="s">
        <v>208</v>
      </c>
      <c r="K31" s="298" t="s">
        <v>208</v>
      </c>
      <c r="L31" s="298"/>
      <c r="M31" s="298" t="s">
        <v>208</v>
      </c>
      <c r="N31" s="298" t="s">
        <v>208</v>
      </c>
      <c r="O31" s="298" t="s">
        <v>208</v>
      </c>
      <c r="P31" s="303">
        <v>0.01</v>
      </c>
      <c r="Q31" s="303">
        <v>0.01</v>
      </c>
      <c r="R31" s="318">
        <v>1E-4</v>
      </c>
      <c r="S31" s="88"/>
    </row>
    <row r="32" spans="1:19" ht="21" outlineLevel="1" x14ac:dyDescent="0.25">
      <c r="A32" s="90"/>
      <c r="B32" s="757"/>
      <c r="C32" s="744"/>
      <c r="D32" s="715"/>
      <c r="E32" s="752"/>
      <c r="F32" s="316" t="s">
        <v>409</v>
      </c>
      <c r="G32" s="315" t="s">
        <v>408</v>
      </c>
      <c r="H32" s="290"/>
      <c r="I32" s="298" t="s">
        <v>208</v>
      </c>
      <c r="J32" s="298" t="s">
        <v>208</v>
      </c>
      <c r="K32" s="298" t="s">
        <v>208</v>
      </c>
      <c r="L32" s="298"/>
      <c r="M32" s="298" t="s">
        <v>208</v>
      </c>
      <c r="N32" s="298" t="s">
        <v>208</v>
      </c>
      <c r="O32" s="298" t="s">
        <v>208</v>
      </c>
      <c r="P32" s="300">
        <v>0.05</v>
      </c>
      <c r="Q32" s="300">
        <v>0.05</v>
      </c>
      <c r="R32" s="323">
        <v>1E-3</v>
      </c>
      <c r="S32" s="88"/>
    </row>
    <row r="33" spans="1:19" outlineLevel="1" x14ac:dyDescent="0.25">
      <c r="A33" s="90"/>
      <c r="B33" s="757"/>
      <c r="C33" s="749" t="s">
        <v>407</v>
      </c>
      <c r="D33" s="715"/>
      <c r="E33" s="752"/>
      <c r="F33" s="310" t="s">
        <v>406</v>
      </c>
      <c r="G33" s="309" t="s">
        <v>405</v>
      </c>
      <c r="H33" s="308"/>
      <c r="I33" s="322" t="s">
        <v>208</v>
      </c>
      <c r="J33" s="321" t="s">
        <v>208</v>
      </c>
      <c r="K33" s="321" t="s">
        <v>208</v>
      </c>
      <c r="L33" s="321"/>
      <c r="M33" s="321" t="s">
        <v>208</v>
      </c>
      <c r="N33" s="321" t="s">
        <v>208</v>
      </c>
      <c r="O33" s="321" t="s">
        <v>208</v>
      </c>
      <c r="P33" s="320">
        <v>5.0000000000000001E-3</v>
      </c>
      <c r="Q33" s="320">
        <v>5.0000000000000001E-3</v>
      </c>
      <c r="R33" s="319">
        <v>1E-4</v>
      </c>
      <c r="S33" s="88"/>
    </row>
    <row r="34" spans="1:19" ht="73.5" outlineLevel="1" x14ac:dyDescent="0.25">
      <c r="A34" s="90"/>
      <c r="B34" s="757"/>
      <c r="C34" s="743"/>
      <c r="D34" s="715"/>
      <c r="E34" s="752"/>
      <c r="F34" s="305" t="s">
        <v>404</v>
      </c>
      <c r="G34" s="304" t="s">
        <v>403</v>
      </c>
      <c r="H34" s="250"/>
      <c r="I34" s="317" t="s">
        <v>208</v>
      </c>
      <c r="J34" s="298" t="s">
        <v>208</v>
      </c>
      <c r="K34" s="298" t="s">
        <v>208</v>
      </c>
      <c r="L34" s="298"/>
      <c r="M34" s="298" t="s">
        <v>208</v>
      </c>
      <c r="N34" s="298" t="s">
        <v>208</v>
      </c>
      <c r="O34" s="298" t="s">
        <v>208</v>
      </c>
      <c r="P34" s="303">
        <v>6.0000000000000001E-3</v>
      </c>
      <c r="Q34" s="303">
        <v>6.0000000000000001E-3</v>
      </c>
      <c r="R34" s="318">
        <v>1.1999999999999999E-3</v>
      </c>
      <c r="S34" s="88"/>
    </row>
    <row r="35" spans="1:19" outlineLevel="1" x14ac:dyDescent="0.25">
      <c r="A35" s="90"/>
      <c r="B35" s="757"/>
      <c r="C35" s="743"/>
      <c r="D35" s="715"/>
      <c r="E35" s="752"/>
      <c r="F35" s="305" t="s">
        <v>402</v>
      </c>
      <c r="G35" s="304" t="s">
        <v>401</v>
      </c>
      <c r="H35" s="250"/>
      <c r="I35" s="317" t="s">
        <v>208</v>
      </c>
      <c r="J35" s="298" t="s">
        <v>208</v>
      </c>
      <c r="K35" s="298" t="s">
        <v>208</v>
      </c>
      <c r="L35" s="298"/>
      <c r="M35" s="298" t="s">
        <v>208</v>
      </c>
      <c r="N35" s="298" t="s">
        <v>208</v>
      </c>
      <c r="O35" s="298" t="s">
        <v>208</v>
      </c>
      <c r="P35" s="303">
        <v>0.03</v>
      </c>
      <c r="Q35" s="303">
        <v>0.03</v>
      </c>
      <c r="R35" s="318">
        <v>1.5E-3</v>
      </c>
      <c r="S35" s="88"/>
    </row>
    <row r="36" spans="1:19" ht="31.5" outlineLevel="1" x14ac:dyDescent="0.25">
      <c r="A36" s="90"/>
      <c r="B36" s="757"/>
      <c r="C36" s="743"/>
      <c r="D36" s="715"/>
      <c r="E36" s="752"/>
      <c r="F36" s="305" t="s">
        <v>400</v>
      </c>
      <c r="G36" s="304" t="s">
        <v>399</v>
      </c>
      <c r="H36" s="250"/>
      <c r="I36" s="317" t="s">
        <v>208</v>
      </c>
      <c r="J36" s="298" t="s">
        <v>208</v>
      </c>
      <c r="K36" s="298" t="s">
        <v>208</v>
      </c>
      <c r="L36" s="298"/>
      <c r="M36" s="298" t="s">
        <v>208</v>
      </c>
      <c r="N36" s="298" t="s">
        <v>208</v>
      </c>
      <c r="O36" s="298" t="s">
        <v>208</v>
      </c>
      <c r="P36" s="303">
        <v>0.15</v>
      </c>
      <c r="Q36" s="303">
        <v>0.15</v>
      </c>
      <c r="R36" s="299" t="s">
        <v>208</v>
      </c>
      <c r="S36" s="88"/>
    </row>
    <row r="37" spans="1:19" ht="31.5" outlineLevel="1" x14ac:dyDescent="0.25">
      <c r="A37" s="90"/>
      <c r="B37" s="757"/>
      <c r="C37" s="743"/>
      <c r="D37" s="715"/>
      <c r="E37" s="752"/>
      <c r="F37" s="305" t="s">
        <v>398</v>
      </c>
      <c r="G37" s="304" t="s">
        <v>397</v>
      </c>
      <c r="H37" s="250"/>
      <c r="I37" s="317" t="s">
        <v>208</v>
      </c>
      <c r="J37" s="298" t="s">
        <v>208</v>
      </c>
      <c r="K37" s="298" t="s">
        <v>208</v>
      </c>
      <c r="L37" s="298"/>
      <c r="M37" s="298" t="s">
        <v>208</v>
      </c>
      <c r="N37" s="298" t="s">
        <v>208</v>
      </c>
      <c r="O37" s="298" t="s">
        <v>208</v>
      </c>
      <c r="P37" s="303">
        <v>0.06</v>
      </c>
      <c r="Q37" s="303">
        <v>0.06</v>
      </c>
      <c r="R37" s="318">
        <v>7.0000000000000007E-2</v>
      </c>
      <c r="S37" s="88"/>
    </row>
    <row r="38" spans="1:19" ht="31.5" outlineLevel="1" x14ac:dyDescent="0.25">
      <c r="A38" s="90"/>
      <c r="B38" s="757"/>
      <c r="C38" s="743"/>
      <c r="D38" s="715"/>
      <c r="E38" s="752"/>
      <c r="F38" s="305" t="s">
        <v>396</v>
      </c>
      <c r="G38" s="304" t="s">
        <v>395</v>
      </c>
      <c r="H38" s="250"/>
      <c r="I38" s="317" t="s">
        <v>208</v>
      </c>
      <c r="J38" s="298" t="s">
        <v>208</v>
      </c>
      <c r="K38" s="298" t="s">
        <v>208</v>
      </c>
      <c r="L38" s="298"/>
      <c r="M38" s="298" t="s">
        <v>208</v>
      </c>
      <c r="N38" s="298" t="s">
        <v>208</v>
      </c>
      <c r="O38" s="298" t="s">
        <v>208</v>
      </c>
      <c r="P38" s="303">
        <v>0.04</v>
      </c>
      <c r="Q38" s="303">
        <v>0.04</v>
      </c>
      <c r="R38" s="299" t="s">
        <v>208</v>
      </c>
      <c r="S38" s="88"/>
    </row>
    <row r="39" spans="1:19" ht="21" outlineLevel="1" x14ac:dyDescent="0.25">
      <c r="A39" s="90"/>
      <c r="B39" s="757"/>
      <c r="C39" s="743"/>
      <c r="D39" s="715"/>
      <c r="E39" s="752"/>
      <c r="F39" s="305" t="s">
        <v>394</v>
      </c>
      <c r="G39" s="304" t="s">
        <v>393</v>
      </c>
      <c r="H39" s="250"/>
      <c r="I39" s="317" t="s">
        <v>208</v>
      </c>
      <c r="J39" s="298" t="s">
        <v>208</v>
      </c>
      <c r="K39" s="298" t="s">
        <v>208</v>
      </c>
      <c r="L39" s="298"/>
      <c r="M39" s="298" t="s">
        <v>208</v>
      </c>
      <c r="N39" s="298" t="s">
        <v>208</v>
      </c>
      <c r="O39" s="298" t="s">
        <v>208</v>
      </c>
      <c r="P39" s="303">
        <v>3.5000000000000003E-2</v>
      </c>
      <c r="Q39" s="303">
        <v>3.5000000000000003E-2</v>
      </c>
      <c r="R39" s="299" t="s">
        <v>208</v>
      </c>
      <c r="S39" s="88"/>
    </row>
    <row r="40" spans="1:19" ht="21" outlineLevel="1" x14ac:dyDescent="0.25">
      <c r="A40" s="90"/>
      <c r="B40" s="757"/>
      <c r="C40" s="744"/>
      <c r="D40" s="715"/>
      <c r="E40" s="752"/>
      <c r="F40" s="316" t="s">
        <v>392</v>
      </c>
      <c r="G40" s="315" t="s">
        <v>391</v>
      </c>
      <c r="H40" s="290"/>
      <c r="I40" s="314" t="s">
        <v>208</v>
      </c>
      <c r="J40" s="313" t="s">
        <v>208</v>
      </c>
      <c r="K40" s="313" t="s">
        <v>208</v>
      </c>
      <c r="L40" s="313"/>
      <c r="M40" s="313" t="s">
        <v>208</v>
      </c>
      <c r="N40" s="313" t="s">
        <v>208</v>
      </c>
      <c r="O40" s="313" t="s">
        <v>208</v>
      </c>
      <c r="P40" s="312">
        <v>0.04</v>
      </c>
      <c r="Q40" s="312">
        <v>0.04</v>
      </c>
      <c r="R40" s="311" t="s">
        <v>208</v>
      </c>
      <c r="S40" s="88"/>
    </row>
    <row r="41" spans="1:19" ht="21" outlineLevel="1" x14ac:dyDescent="0.25">
      <c r="A41" s="90"/>
      <c r="B41" s="757"/>
      <c r="C41" s="749" t="s">
        <v>390</v>
      </c>
      <c r="D41" s="715"/>
      <c r="E41" s="752"/>
      <c r="F41" s="310" t="s">
        <v>389</v>
      </c>
      <c r="G41" s="309" t="s">
        <v>388</v>
      </c>
      <c r="H41" s="308"/>
      <c r="I41" s="298" t="s">
        <v>208</v>
      </c>
      <c r="J41" s="298" t="s">
        <v>208</v>
      </c>
      <c r="K41" s="298" t="s">
        <v>208</v>
      </c>
      <c r="L41" s="298"/>
      <c r="M41" s="298" t="s">
        <v>208</v>
      </c>
      <c r="N41" s="298" t="s">
        <v>208</v>
      </c>
      <c r="O41" s="298" t="s">
        <v>208</v>
      </c>
      <c r="P41" s="307">
        <v>0.14000000000000001</v>
      </c>
      <c r="Q41" s="307">
        <v>0.14000000000000001</v>
      </c>
      <c r="R41" s="306">
        <v>1.5E-3</v>
      </c>
      <c r="S41" s="88"/>
    </row>
    <row r="42" spans="1:19" ht="21" outlineLevel="1" x14ac:dyDescent="0.25">
      <c r="A42" s="90"/>
      <c r="B42" s="757"/>
      <c r="C42" s="766"/>
      <c r="D42" s="715"/>
      <c r="E42" s="752"/>
      <c r="F42" s="305" t="s">
        <v>387</v>
      </c>
      <c r="G42" s="304" t="s">
        <v>386</v>
      </c>
      <c r="H42" s="250"/>
      <c r="I42" s="298" t="s">
        <v>208</v>
      </c>
      <c r="J42" s="298" t="s">
        <v>208</v>
      </c>
      <c r="K42" s="298" t="s">
        <v>208</v>
      </c>
      <c r="L42" s="298"/>
      <c r="M42" s="298" t="s">
        <v>208</v>
      </c>
      <c r="N42" s="298" t="s">
        <v>208</v>
      </c>
      <c r="O42" s="298" t="s">
        <v>208</v>
      </c>
      <c r="P42" s="303">
        <v>2.4E-2</v>
      </c>
      <c r="Q42" s="303">
        <v>2.4E-2</v>
      </c>
      <c r="R42" s="299"/>
      <c r="S42" s="88"/>
    </row>
    <row r="43" spans="1:19" ht="42.75" outlineLevel="1" thickBot="1" x14ac:dyDescent="0.3">
      <c r="A43" s="90"/>
      <c r="B43" s="757"/>
      <c r="C43" s="766"/>
      <c r="D43" s="715"/>
      <c r="E43" s="752"/>
      <c r="F43" s="302" t="s">
        <v>385</v>
      </c>
      <c r="G43" s="301" t="s">
        <v>384</v>
      </c>
      <c r="H43" s="272"/>
      <c r="I43" s="298" t="s">
        <v>208</v>
      </c>
      <c r="J43" s="298" t="s">
        <v>208</v>
      </c>
      <c r="K43" s="298" t="s">
        <v>208</v>
      </c>
      <c r="L43" s="298"/>
      <c r="M43" s="298" t="s">
        <v>208</v>
      </c>
      <c r="N43" s="298" t="s">
        <v>208</v>
      </c>
      <c r="O43" s="298" t="s">
        <v>208</v>
      </c>
      <c r="P43" s="300">
        <v>0.1</v>
      </c>
      <c r="Q43" s="300">
        <v>0.1</v>
      </c>
      <c r="R43" s="299" t="s">
        <v>347</v>
      </c>
      <c r="S43" s="88"/>
    </row>
    <row r="44" spans="1:19" ht="3.95" customHeight="1" outlineLevel="1" x14ac:dyDescent="0.25">
      <c r="A44" s="90"/>
      <c r="B44" s="720"/>
      <c r="C44" s="721"/>
      <c r="D44" s="721"/>
      <c r="E44" s="721"/>
      <c r="F44" s="722"/>
      <c r="G44" s="722"/>
      <c r="H44" s="296"/>
      <c r="I44" s="296"/>
      <c r="J44" s="296"/>
      <c r="K44" s="296"/>
      <c r="L44" s="296"/>
      <c r="M44" s="296"/>
      <c r="N44" s="296"/>
      <c r="O44" s="296"/>
      <c r="P44" s="296"/>
      <c r="Q44" s="296"/>
      <c r="R44" s="295"/>
      <c r="S44" s="88"/>
    </row>
    <row r="45" spans="1:19" ht="3.95" customHeight="1" outlineLevel="1" x14ac:dyDescent="0.25">
      <c r="A45" s="90"/>
      <c r="B45" s="723"/>
      <c r="C45" s="724"/>
      <c r="D45" s="724"/>
      <c r="E45" s="724"/>
      <c r="F45" s="725"/>
      <c r="G45" s="725"/>
      <c r="H45" s="405"/>
      <c r="I45" s="268"/>
      <c r="J45" s="268"/>
      <c r="K45" s="268"/>
      <c r="L45" s="268"/>
      <c r="M45" s="268"/>
      <c r="N45" s="268"/>
      <c r="O45" s="268"/>
      <c r="P45" s="268"/>
      <c r="Q45" s="268"/>
      <c r="R45" s="267"/>
      <c r="S45" s="113"/>
    </row>
    <row r="46" spans="1:19" ht="3.95" customHeight="1" outlineLevel="1" x14ac:dyDescent="0.25">
      <c r="A46" s="112"/>
      <c r="B46" s="726"/>
      <c r="C46" s="686"/>
      <c r="D46" s="686"/>
      <c r="E46" s="686"/>
      <c r="F46" s="686"/>
      <c r="G46" s="686"/>
      <c r="H46" s="399"/>
      <c r="I46" s="688"/>
      <c r="J46" s="688"/>
      <c r="K46" s="688"/>
      <c r="L46" s="688"/>
      <c r="M46" s="688"/>
      <c r="N46" s="688"/>
      <c r="O46" s="688"/>
      <c r="P46" s="688"/>
      <c r="Q46" s="688"/>
      <c r="R46" s="727"/>
      <c r="S46" s="110"/>
    </row>
    <row r="47" spans="1:19" ht="3.95" customHeight="1" thickBot="1" x14ac:dyDescent="0.3">
      <c r="A47" s="112"/>
      <c r="B47" s="266"/>
      <c r="C47" s="265"/>
      <c r="D47" s="265"/>
      <c r="E47" s="265"/>
      <c r="F47" s="264"/>
      <c r="G47" s="263"/>
      <c r="H47" s="263"/>
      <c r="I47" s="262"/>
      <c r="J47" s="262"/>
      <c r="K47" s="262"/>
      <c r="L47" s="262"/>
      <c r="M47" s="262"/>
      <c r="N47" s="262"/>
      <c r="O47" s="262"/>
      <c r="P47" s="262"/>
      <c r="Q47" s="262"/>
      <c r="R47" s="261"/>
      <c r="S47" s="110"/>
    </row>
    <row r="48" spans="1:19" ht="18" customHeight="1" outlineLevel="1" thickBot="1" x14ac:dyDescent="0.3">
      <c r="A48" s="90"/>
      <c r="B48" s="755" t="s">
        <v>91</v>
      </c>
      <c r="C48" s="756"/>
      <c r="D48" s="756"/>
      <c r="E48" s="756"/>
      <c r="F48" s="756"/>
      <c r="G48" s="756"/>
      <c r="H48" s="756"/>
      <c r="I48" s="756"/>
      <c r="J48" s="756"/>
      <c r="K48" s="756"/>
      <c r="L48" s="756"/>
      <c r="M48" s="756"/>
      <c r="N48" s="756"/>
      <c r="O48" s="756"/>
      <c r="P48" s="756"/>
      <c r="Q48" s="756"/>
      <c r="R48" s="756"/>
      <c r="S48" s="88"/>
    </row>
    <row r="49" spans="1:19" ht="31.5" outlineLevel="1" x14ac:dyDescent="0.25">
      <c r="A49" s="90"/>
      <c r="B49" s="740" t="s">
        <v>296</v>
      </c>
      <c r="C49" s="742" t="s">
        <v>383</v>
      </c>
      <c r="D49" s="733" t="s">
        <v>222</v>
      </c>
      <c r="E49" s="736" t="s">
        <v>221</v>
      </c>
      <c r="F49" s="260" t="s">
        <v>382</v>
      </c>
      <c r="G49" s="259" t="s">
        <v>381</v>
      </c>
      <c r="H49" s="258" t="s">
        <v>21</v>
      </c>
      <c r="I49" s="257">
        <v>0.09</v>
      </c>
      <c r="J49" s="255">
        <v>0.09</v>
      </c>
      <c r="K49" s="255">
        <v>0.09</v>
      </c>
      <c r="L49" s="255">
        <v>0.09</v>
      </c>
      <c r="M49" s="255">
        <v>0.08</v>
      </c>
      <c r="N49" s="255">
        <v>7.0000000000000007E-2</v>
      </c>
      <c r="O49" s="255">
        <v>0.1</v>
      </c>
      <c r="P49" s="255">
        <v>0.08</v>
      </c>
      <c r="Q49" s="255">
        <v>0.08</v>
      </c>
      <c r="R49" s="254"/>
      <c r="S49" s="170"/>
    </row>
    <row r="50" spans="1:19" ht="42" outlineLevel="1" x14ac:dyDescent="0.25">
      <c r="A50" s="90"/>
      <c r="B50" s="741"/>
      <c r="C50" s="743"/>
      <c r="D50" s="734"/>
      <c r="E50" s="737"/>
      <c r="F50" s="252" t="s">
        <v>380</v>
      </c>
      <c r="G50" s="251" t="s">
        <v>379</v>
      </c>
      <c r="H50" s="250"/>
      <c r="I50" s="253">
        <v>0.01</v>
      </c>
      <c r="J50" s="249">
        <v>0.01</v>
      </c>
      <c r="K50" s="249">
        <v>0.01</v>
      </c>
      <c r="L50" s="249">
        <v>0.01</v>
      </c>
      <c r="M50" s="249">
        <v>0.01</v>
      </c>
      <c r="N50" s="249">
        <v>0.01</v>
      </c>
      <c r="O50" s="249">
        <v>0.01</v>
      </c>
      <c r="P50" s="249">
        <v>0.01</v>
      </c>
      <c r="Q50" s="249">
        <v>0.01</v>
      </c>
      <c r="R50" s="247"/>
      <c r="S50" s="170"/>
    </row>
    <row r="51" spans="1:19" ht="42" outlineLevel="1" x14ac:dyDescent="0.25">
      <c r="A51" s="90"/>
      <c r="B51" s="741"/>
      <c r="C51" s="743"/>
      <c r="D51" s="734"/>
      <c r="E51" s="737"/>
      <c r="F51" s="252" t="s">
        <v>378</v>
      </c>
      <c r="G51" s="251" t="s">
        <v>377</v>
      </c>
      <c r="H51" s="250"/>
      <c r="I51" s="253">
        <v>0.03</v>
      </c>
      <c r="J51" s="249">
        <v>0.03</v>
      </c>
      <c r="K51" s="249">
        <v>0.03</v>
      </c>
      <c r="L51" s="249">
        <v>0.03</v>
      </c>
      <c r="M51" s="249">
        <v>0.03</v>
      </c>
      <c r="N51" s="249">
        <v>0.03</v>
      </c>
      <c r="O51" s="249">
        <v>0.03</v>
      </c>
      <c r="P51" s="249">
        <v>0.03</v>
      </c>
      <c r="Q51" s="249">
        <v>0.03</v>
      </c>
      <c r="R51" s="247"/>
      <c r="S51" s="88"/>
    </row>
    <row r="52" spans="1:19" ht="52.5" outlineLevel="1" x14ac:dyDescent="0.25">
      <c r="A52" s="90"/>
      <c r="B52" s="741"/>
      <c r="C52" s="743"/>
      <c r="D52" s="734"/>
      <c r="E52" s="737"/>
      <c r="F52" s="252" t="s">
        <v>376</v>
      </c>
      <c r="G52" s="251" t="s">
        <v>375</v>
      </c>
      <c r="H52" s="250"/>
      <c r="I52" s="253">
        <v>7.0000000000000007E-2</v>
      </c>
      <c r="J52" s="249">
        <v>7.0000000000000007E-2</v>
      </c>
      <c r="K52" s="249">
        <v>7.0000000000000007E-2</v>
      </c>
      <c r="L52" s="249">
        <v>7.0000000000000007E-2</v>
      </c>
      <c r="M52" s="249">
        <v>7.0000000000000007E-2</v>
      </c>
      <c r="N52" s="249">
        <v>7.0000000000000007E-2</v>
      </c>
      <c r="O52" s="249">
        <v>7.0000000000000007E-2</v>
      </c>
      <c r="P52" s="249">
        <v>7.0000000000000007E-2</v>
      </c>
      <c r="Q52" s="249">
        <v>7.0000000000000007E-2</v>
      </c>
      <c r="R52" s="247"/>
      <c r="S52" s="88"/>
    </row>
    <row r="53" spans="1:19" ht="21" outlineLevel="1" x14ac:dyDescent="0.25">
      <c r="A53" s="90"/>
      <c r="B53" s="741"/>
      <c r="C53" s="743"/>
      <c r="D53" s="734"/>
      <c r="E53" s="737"/>
      <c r="F53" s="252" t="s">
        <v>374</v>
      </c>
      <c r="G53" s="251" t="s">
        <v>373</v>
      </c>
      <c r="H53" s="250" t="s">
        <v>21</v>
      </c>
      <c r="I53" s="253">
        <v>0.03</v>
      </c>
      <c r="J53" s="249">
        <v>0.03</v>
      </c>
      <c r="K53" s="249">
        <v>0.03</v>
      </c>
      <c r="L53" s="249">
        <v>0.03</v>
      </c>
      <c r="M53" s="249">
        <v>0.03</v>
      </c>
      <c r="N53" s="249">
        <v>0.03</v>
      </c>
      <c r="O53" s="249">
        <v>0.03</v>
      </c>
      <c r="P53" s="249">
        <v>0.03</v>
      </c>
      <c r="Q53" s="249">
        <v>0.03</v>
      </c>
      <c r="R53" s="247"/>
      <c r="S53" s="170"/>
    </row>
    <row r="54" spans="1:19" ht="21" outlineLevel="1" x14ac:dyDescent="0.25">
      <c r="A54" s="90"/>
      <c r="B54" s="741"/>
      <c r="C54" s="743"/>
      <c r="D54" s="734"/>
      <c r="E54" s="737"/>
      <c r="F54" s="252" t="s">
        <v>372</v>
      </c>
      <c r="G54" s="251" t="s">
        <v>371</v>
      </c>
      <c r="H54" s="250"/>
      <c r="I54" s="253">
        <v>1.4999999999999999E-2</v>
      </c>
      <c r="J54" s="249">
        <v>1.4999999999999999E-2</v>
      </c>
      <c r="K54" s="249">
        <v>1.4999999999999999E-2</v>
      </c>
      <c r="L54" s="249">
        <v>1.4999999999999999E-2</v>
      </c>
      <c r="M54" s="249">
        <v>1.4999999999999999E-2</v>
      </c>
      <c r="N54" s="249">
        <v>1.4999999999999999E-2</v>
      </c>
      <c r="O54" s="249">
        <v>1.4999999999999999E-2</v>
      </c>
      <c r="P54" s="249">
        <v>1.4999999999999999E-2</v>
      </c>
      <c r="Q54" s="249">
        <v>1.4999999999999999E-2</v>
      </c>
      <c r="R54" s="247"/>
      <c r="S54" s="171"/>
    </row>
    <row r="55" spans="1:19" ht="21" outlineLevel="1" x14ac:dyDescent="0.25">
      <c r="A55" s="90"/>
      <c r="B55" s="741"/>
      <c r="C55" s="743"/>
      <c r="D55" s="734"/>
      <c r="E55" s="737"/>
      <c r="F55" s="252" t="s">
        <v>370</v>
      </c>
      <c r="G55" s="251" t="s">
        <v>369</v>
      </c>
      <c r="H55" s="250"/>
      <c r="I55" s="253">
        <v>1.4999999999999999E-2</v>
      </c>
      <c r="J55" s="249">
        <v>1.4999999999999999E-2</v>
      </c>
      <c r="K55" s="249">
        <v>1.4999999999999999E-2</v>
      </c>
      <c r="L55" s="249">
        <v>1.4999999999999999E-2</v>
      </c>
      <c r="M55" s="249">
        <v>1.4999999999999999E-2</v>
      </c>
      <c r="N55" s="249">
        <v>1.4999999999999999E-2</v>
      </c>
      <c r="O55" s="249">
        <v>1.4999999999999999E-2</v>
      </c>
      <c r="P55" s="249">
        <v>1.4999999999999999E-2</v>
      </c>
      <c r="Q55" s="249">
        <v>1.4999999999999999E-2</v>
      </c>
      <c r="R55" s="247"/>
      <c r="S55" s="171"/>
    </row>
    <row r="56" spans="1:19" ht="21" outlineLevel="1" x14ac:dyDescent="0.25">
      <c r="A56" s="90"/>
      <c r="B56" s="741"/>
      <c r="C56" s="743"/>
      <c r="D56" s="734"/>
      <c r="E56" s="737"/>
      <c r="F56" s="252" t="s">
        <v>368</v>
      </c>
      <c r="G56" s="251" t="s">
        <v>328</v>
      </c>
      <c r="H56" s="250"/>
      <c r="I56" s="253">
        <v>1.4999999999999999E-2</v>
      </c>
      <c r="J56" s="249">
        <v>1.4999999999999999E-2</v>
      </c>
      <c r="K56" s="249">
        <v>1.4999999999999999E-2</v>
      </c>
      <c r="L56" s="249">
        <v>1.4999999999999999E-2</v>
      </c>
      <c r="M56" s="249">
        <v>1.4999999999999999E-2</v>
      </c>
      <c r="N56" s="249">
        <v>1.4999999999999999E-2</v>
      </c>
      <c r="O56" s="249">
        <v>1.4999999999999999E-2</v>
      </c>
      <c r="P56" s="249">
        <v>1.4999999999999999E-2</v>
      </c>
      <c r="Q56" s="249">
        <v>1.4999999999999999E-2</v>
      </c>
      <c r="R56" s="247"/>
      <c r="S56" s="170"/>
    </row>
    <row r="57" spans="1:19" ht="21" outlineLevel="1" x14ac:dyDescent="0.25">
      <c r="A57" s="90"/>
      <c r="B57" s="741"/>
      <c r="C57" s="743"/>
      <c r="D57" s="734"/>
      <c r="E57" s="737"/>
      <c r="F57" s="252" t="s">
        <v>367</v>
      </c>
      <c r="G57" s="251" t="s">
        <v>366</v>
      </c>
      <c r="H57" s="250"/>
      <c r="I57" s="253">
        <v>1.4999999999999999E-2</v>
      </c>
      <c r="J57" s="249">
        <v>1.4999999999999999E-2</v>
      </c>
      <c r="K57" s="249">
        <v>1.4999999999999999E-2</v>
      </c>
      <c r="L57" s="249">
        <v>1.4999999999999999E-2</v>
      </c>
      <c r="M57" s="249">
        <v>1.4999999999999999E-2</v>
      </c>
      <c r="N57" s="249">
        <v>1.4999999999999999E-2</v>
      </c>
      <c r="O57" s="249">
        <v>1.4999999999999999E-2</v>
      </c>
      <c r="P57" s="249">
        <v>1.4999999999999999E-2</v>
      </c>
      <c r="Q57" s="249">
        <v>1.4999999999999999E-2</v>
      </c>
      <c r="R57" s="247"/>
      <c r="S57" s="171"/>
    </row>
    <row r="58" spans="1:19" ht="21" outlineLevel="1" x14ac:dyDescent="0.25">
      <c r="A58" s="90"/>
      <c r="B58" s="741"/>
      <c r="C58" s="743"/>
      <c r="D58" s="734"/>
      <c r="E58" s="737"/>
      <c r="F58" s="252" t="s">
        <v>365</v>
      </c>
      <c r="G58" s="251" t="s">
        <v>364</v>
      </c>
      <c r="H58" s="250"/>
      <c r="I58" s="253">
        <v>0.05</v>
      </c>
      <c r="J58" s="249">
        <v>0.05</v>
      </c>
      <c r="K58" s="249">
        <v>0.05</v>
      </c>
      <c r="L58" s="249">
        <v>0.05</v>
      </c>
      <c r="M58" s="249">
        <v>0.05</v>
      </c>
      <c r="N58" s="249">
        <v>0.05</v>
      </c>
      <c r="O58" s="249">
        <v>0.05</v>
      </c>
      <c r="P58" s="249">
        <v>0.05</v>
      </c>
      <c r="Q58" s="249">
        <v>0.05</v>
      </c>
      <c r="R58" s="247"/>
      <c r="S58" s="171"/>
    </row>
    <row r="59" spans="1:19" ht="52.5" outlineLevel="1" x14ac:dyDescent="0.25">
      <c r="A59" s="90"/>
      <c r="B59" s="741"/>
      <c r="C59" s="743"/>
      <c r="D59" s="734"/>
      <c r="E59" s="737"/>
      <c r="F59" s="252" t="s">
        <v>363</v>
      </c>
      <c r="G59" s="251" t="s">
        <v>362</v>
      </c>
      <c r="H59" s="250"/>
      <c r="I59" s="253">
        <v>0.02</v>
      </c>
      <c r="J59" s="249">
        <v>0.02</v>
      </c>
      <c r="K59" s="249">
        <v>0.02</v>
      </c>
      <c r="L59" s="249">
        <v>0.02</v>
      </c>
      <c r="M59" s="249">
        <v>0.02</v>
      </c>
      <c r="N59" s="249">
        <v>0.02</v>
      </c>
      <c r="O59" s="249">
        <v>0.02</v>
      </c>
      <c r="P59" s="249">
        <v>0.02</v>
      </c>
      <c r="Q59" s="249">
        <v>0.02</v>
      </c>
      <c r="R59" s="247"/>
      <c r="S59" s="170"/>
    </row>
    <row r="60" spans="1:19" ht="31.5" outlineLevel="1" x14ac:dyDescent="0.25">
      <c r="A60" s="90"/>
      <c r="B60" s="741"/>
      <c r="C60" s="743"/>
      <c r="D60" s="734"/>
      <c r="E60" s="737"/>
      <c r="F60" s="252" t="s">
        <v>361</v>
      </c>
      <c r="G60" s="251" t="s">
        <v>360</v>
      </c>
      <c r="H60" s="250"/>
      <c r="I60" s="253">
        <v>0.03</v>
      </c>
      <c r="J60" s="249">
        <v>0.03</v>
      </c>
      <c r="K60" s="249">
        <v>0.01</v>
      </c>
      <c r="L60" s="249">
        <v>0.01</v>
      </c>
      <c r="M60" s="249">
        <v>0.03</v>
      </c>
      <c r="N60" s="249">
        <v>0.01</v>
      </c>
      <c r="O60" s="298" t="s">
        <v>208</v>
      </c>
      <c r="P60" s="249">
        <v>0.03</v>
      </c>
      <c r="Q60" s="249">
        <v>0.03</v>
      </c>
      <c r="R60" s="247"/>
      <c r="S60" s="170"/>
    </row>
    <row r="61" spans="1:19" ht="42" outlineLevel="1" x14ac:dyDescent="0.25">
      <c r="A61" s="90"/>
      <c r="B61" s="741"/>
      <c r="C61" s="743"/>
      <c r="D61" s="734"/>
      <c r="E61" s="737"/>
      <c r="F61" s="252" t="s">
        <v>359</v>
      </c>
      <c r="G61" s="251" t="s">
        <v>358</v>
      </c>
      <c r="H61" s="250"/>
      <c r="I61" s="253">
        <v>0.03</v>
      </c>
      <c r="J61" s="249">
        <v>0.03</v>
      </c>
      <c r="K61" s="249">
        <v>0.03</v>
      </c>
      <c r="L61" s="249">
        <v>0.03</v>
      </c>
      <c r="M61" s="298" t="s">
        <v>208</v>
      </c>
      <c r="N61" s="298" t="s">
        <v>208</v>
      </c>
      <c r="O61" s="298" t="s">
        <v>208</v>
      </c>
      <c r="P61" s="298" t="s">
        <v>208</v>
      </c>
      <c r="Q61" s="298" t="s">
        <v>208</v>
      </c>
      <c r="R61" s="247"/>
      <c r="S61" s="171"/>
    </row>
    <row r="62" spans="1:19" ht="21" outlineLevel="1" x14ac:dyDescent="0.25">
      <c r="A62" s="90"/>
      <c r="B62" s="741"/>
      <c r="C62" s="743"/>
      <c r="D62" s="734"/>
      <c r="E62" s="737"/>
      <c r="F62" s="252" t="s">
        <v>357</v>
      </c>
      <c r="G62" s="251" t="s">
        <v>356</v>
      </c>
      <c r="H62" s="250"/>
      <c r="I62" s="253">
        <v>5.0000000000000001E-3</v>
      </c>
      <c r="J62" s="249">
        <v>5.0000000000000001E-3</v>
      </c>
      <c r="K62" s="249">
        <v>5.0000000000000001E-3</v>
      </c>
      <c r="L62" s="249">
        <v>5.0000000000000001E-3</v>
      </c>
      <c r="M62" s="298" t="s">
        <v>208</v>
      </c>
      <c r="N62" s="298" t="s">
        <v>208</v>
      </c>
      <c r="O62" s="298" t="s">
        <v>208</v>
      </c>
      <c r="P62" s="298" t="s">
        <v>208</v>
      </c>
      <c r="Q62" s="298" t="s">
        <v>208</v>
      </c>
      <c r="R62" s="247"/>
      <c r="S62" s="171"/>
    </row>
    <row r="63" spans="1:19" ht="21" outlineLevel="1" x14ac:dyDescent="0.25">
      <c r="A63" s="90"/>
      <c r="B63" s="741"/>
      <c r="C63" s="743"/>
      <c r="D63" s="734"/>
      <c r="E63" s="737"/>
      <c r="F63" s="252" t="s">
        <v>355</v>
      </c>
      <c r="G63" s="251" t="s">
        <v>354</v>
      </c>
      <c r="H63" s="250"/>
      <c r="I63" s="253">
        <v>0.01</v>
      </c>
      <c r="J63" s="249">
        <v>0.01</v>
      </c>
      <c r="K63" s="249">
        <v>0.01</v>
      </c>
      <c r="L63" s="249">
        <v>0.01</v>
      </c>
      <c r="M63" s="249">
        <v>0.01</v>
      </c>
      <c r="N63" s="249">
        <v>0.01</v>
      </c>
      <c r="O63" s="249">
        <v>0.01</v>
      </c>
      <c r="P63" s="249">
        <v>0.01</v>
      </c>
      <c r="Q63" s="249">
        <v>0.01</v>
      </c>
      <c r="R63" s="247"/>
      <c r="S63" s="170"/>
    </row>
    <row r="64" spans="1:19" ht="21" outlineLevel="1" x14ac:dyDescent="0.25">
      <c r="A64" s="90"/>
      <c r="B64" s="741"/>
      <c r="C64" s="743"/>
      <c r="D64" s="734"/>
      <c r="E64" s="737"/>
      <c r="F64" s="252" t="s">
        <v>353</v>
      </c>
      <c r="G64" s="251" t="s">
        <v>352</v>
      </c>
      <c r="H64" s="250"/>
      <c r="I64" s="253">
        <v>0.06</v>
      </c>
      <c r="J64" s="249">
        <v>0.06</v>
      </c>
      <c r="K64" s="249">
        <v>0.06</v>
      </c>
      <c r="L64" s="249">
        <v>0.06</v>
      </c>
      <c r="M64" s="249">
        <v>0.06</v>
      </c>
      <c r="N64" s="249">
        <v>0.06</v>
      </c>
      <c r="O64" s="249">
        <v>0.06</v>
      </c>
      <c r="P64" s="249">
        <v>0.06</v>
      </c>
      <c r="Q64" s="249">
        <v>0.06</v>
      </c>
      <c r="R64" s="247"/>
      <c r="S64" s="88"/>
    </row>
    <row r="65" spans="1:19" ht="31.5" outlineLevel="1" x14ac:dyDescent="0.25">
      <c r="A65" s="90"/>
      <c r="B65" s="741"/>
      <c r="C65" s="743"/>
      <c r="D65" s="734"/>
      <c r="E65" s="737"/>
      <c r="F65" s="252" t="s">
        <v>351</v>
      </c>
      <c r="G65" s="251" t="s">
        <v>350</v>
      </c>
      <c r="H65" s="250"/>
      <c r="I65" s="253">
        <v>0.01</v>
      </c>
      <c r="J65" s="249">
        <v>0.01</v>
      </c>
      <c r="K65" s="249">
        <v>0.01</v>
      </c>
      <c r="L65" s="249">
        <v>0.01</v>
      </c>
      <c r="M65" s="249">
        <v>0.01</v>
      </c>
      <c r="N65" s="249">
        <v>0.01</v>
      </c>
      <c r="O65" s="249">
        <v>0.01</v>
      </c>
      <c r="P65" s="249">
        <v>0.01</v>
      </c>
      <c r="Q65" s="249">
        <v>0.01</v>
      </c>
      <c r="R65" s="247"/>
      <c r="S65" s="88"/>
    </row>
    <row r="66" spans="1:19" ht="21.75" outlineLevel="1" thickBot="1" x14ac:dyDescent="0.3">
      <c r="A66" s="90"/>
      <c r="B66" s="741"/>
      <c r="C66" s="743"/>
      <c r="D66" s="735"/>
      <c r="E66" s="738"/>
      <c r="F66" s="274" t="s">
        <v>349</v>
      </c>
      <c r="G66" s="273" t="s">
        <v>348</v>
      </c>
      <c r="H66" s="272"/>
      <c r="I66" s="297">
        <v>0.06</v>
      </c>
      <c r="J66" s="271">
        <v>0.06</v>
      </c>
      <c r="K66" s="271">
        <v>0.06</v>
      </c>
      <c r="L66" s="271">
        <v>0.06</v>
      </c>
      <c r="M66" s="271">
        <v>0.06</v>
      </c>
      <c r="N66" s="271">
        <v>0.06</v>
      </c>
      <c r="O66" s="271">
        <v>0.06</v>
      </c>
      <c r="P66" s="271">
        <v>0.06</v>
      </c>
      <c r="Q66" s="271">
        <v>0.06</v>
      </c>
      <c r="R66" s="247"/>
      <c r="S66" s="88"/>
    </row>
    <row r="67" spans="1:19" ht="3.95" customHeight="1" outlineLevel="1" x14ac:dyDescent="0.25">
      <c r="A67" s="90"/>
      <c r="B67" s="720"/>
      <c r="C67" s="721"/>
      <c r="D67" s="721"/>
      <c r="E67" s="721"/>
      <c r="F67" s="722"/>
      <c r="G67" s="722"/>
      <c r="H67" s="403"/>
      <c r="I67" s="296"/>
      <c r="J67" s="296"/>
      <c r="K67" s="296"/>
      <c r="L67" s="296"/>
      <c r="M67" s="296"/>
      <c r="N67" s="296"/>
      <c r="O67" s="296"/>
      <c r="P67" s="296"/>
      <c r="Q67" s="296"/>
      <c r="R67" s="295"/>
      <c r="S67" s="88"/>
    </row>
    <row r="68" spans="1:19" ht="3.95" customHeight="1" outlineLevel="1" x14ac:dyDescent="0.25">
      <c r="A68" s="90"/>
      <c r="B68" s="723"/>
      <c r="C68" s="724"/>
      <c r="D68" s="724"/>
      <c r="E68" s="724"/>
      <c r="F68" s="725"/>
      <c r="G68" s="725"/>
      <c r="H68" s="405"/>
      <c r="I68" s="268"/>
      <c r="J68" s="268"/>
      <c r="K68" s="268"/>
      <c r="L68" s="268"/>
      <c r="M68" s="268"/>
      <c r="N68" s="268"/>
      <c r="O68" s="268"/>
      <c r="P68" s="268"/>
      <c r="Q68" s="268"/>
      <c r="R68" s="267"/>
      <c r="S68" s="113"/>
    </row>
    <row r="69" spans="1:19" ht="3.95" customHeight="1" outlineLevel="1" x14ac:dyDescent="0.25">
      <c r="A69" s="112"/>
      <c r="B69" s="726"/>
      <c r="C69" s="686"/>
      <c r="D69" s="686"/>
      <c r="E69" s="686"/>
      <c r="F69" s="686"/>
      <c r="G69" s="686"/>
      <c r="H69" s="399"/>
      <c r="I69" s="688"/>
      <c r="J69" s="688"/>
      <c r="K69" s="688"/>
      <c r="L69" s="688"/>
      <c r="M69" s="688"/>
      <c r="N69" s="688"/>
      <c r="O69" s="688"/>
      <c r="P69" s="688"/>
      <c r="Q69" s="688"/>
      <c r="R69" s="727"/>
      <c r="S69" s="110"/>
    </row>
    <row r="70" spans="1:19" ht="3.95" customHeight="1" thickBot="1" x14ac:dyDescent="0.3">
      <c r="A70" s="112"/>
      <c r="B70" s="266"/>
      <c r="C70" s="265"/>
      <c r="D70" s="265"/>
      <c r="E70" s="265"/>
      <c r="F70" s="264"/>
      <c r="G70" s="263"/>
      <c r="H70" s="263"/>
      <c r="I70" s="262"/>
      <c r="J70" s="262"/>
      <c r="K70" s="262"/>
      <c r="L70" s="262"/>
      <c r="M70" s="262"/>
      <c r="N70" s="262"/>
      <c r="O70" s="262"/>
      <c r="P70" s="262"/>
      <c r="Q70" s="262"/>
      <c r="R70" s="261"/>
      <c r="S70" s="110"/>
    </row>
    <row r="71" spans="1:19" ht="18" customHeight="1" outlineLevel="1" thickBot="1" x14ac:dyDescent="0.3">
      <c r="A71" s="112"/>
      <c r="B71" s="705" t="s">
        <v>78</v>
      </c>
      <c r="C71" s="706"/>
      <c r="D71" s="706"/>
      <c r="E71" s="706"/>
      <c r="F71" s="706"/>
      <c r="G71" s="706"/>
      <c r="H71" s="706"/>
      <c r="I71" s="706"/>
      <c r="J71" s="706"/>
      <c r="K71" s="706"/>
      <c r="L71" s="706"/>
      <c r="M71" s="706"/>
      <c r="N71" s="706"/>
      <c r="O71" s="706"/>
      <c r="P71" s="706"/>
      <c r="Q71" s="706"/>
      <c r="R71" s="707"/>
      <c r="S71" s="110"/>
    </row>
    <row r="72" spans="1:19" ht="31.5" outlineLevel="1" x14ac:dyDescent="0.25">
      <c r="A72" s="167"/>
      <c r="B72" s="740" t="s">
        <v>296</v>
      </c>
      <c r="C72" s="742" t="s">
        <v>346</v>
      </c>
      <c r="D72" s="751" t="s">
        <v>222</v>
      </c>
      <c r="E72" s="753" t="s">
        <v>221</v>
      </c>
      <c r="F72" s="260" t="s">
        <v>345</v>
      </c>
      <c r="G72" s="259" t="s">
        <v>344</v>
      </c>
      <c r="H72" s="258" t="s">
        <v>21</v>
      </c>
      <c r="I72" s="257">
        <v>0.23</v>
      </c>
      <c r="J72" s="255">
        <v>0.18</v>
      </c>
      <c r="K72" s="255">
        <v>0.2</v>
      </c>
      <c r="L72" s="255">
        <v>0.2</v>
      </c>
      <c r="M72" s="255">
        <v>0.22</v>
      </c>
      <c r="N72" s="255">
        <v>0.2</v>
      </c>
      <c r="O72" s="255">
        <v>0.25</v>
      </c>
      <c r="P72" s="255">
        <v>0.22</v>
      </c>
      <c r="Q72" s="255">
        <v>0.22</v>
      </c>
      <c r="R72" s="254" t="s">
        <v>208</v>
      </c>
      <c r="S72" s="165"/>
    </row>
    <row r="73" spans="1:19" ht="31.5" outlineLevel="1" x14ac:dyDescent="0.25">
      <c r="A73" s="167"/>
      <c r="B73" s="741"/>
      <c r="C73" s="743"/>
      <c r="D73" s="752"/>
      <c r="E73" s="754"/>
      <c r="F73" s="252" t="s">
        <v>343</v>
      </c>
      <c r="G73" s="251" t="s">
        <v>342</v>
      </c>
      <c r="H73" s="250" t="s">
        <v>21</v>
      </c>
      <c r="I73" s="253">
        <v>0.01</v>
      </c>
      <c r="J73" s="249">
        <v>0.01</v>
      </c>
      <c r="K73" s="249">
        <v>0.01</v>
      </c>
      <c r="L73" s="249">
        <v>0.01</v>
      </c>
      <c r="M73" s="249">
        <v>0.01</v>
      </c>
      <c r="N73" s="249">
        <v>0.01</v>
      </c>
      <c r="O73" s="249">
        <v>0.01</v>
      </c>
      <c r="P73" s="249">
        <v>0.01</v>
      </c>
      <c r="Q73" s="249">
        <v>0.01</v>
      </c>
      <c r="R73" s="247" t="s">
        <v>208</v>
      </c>
      <c r="S73" s="165"/>
    </row>
    <row r="74" spans="1:19" ht="42" outlineLevel="1" x14ac:dyDescent="0.25">
      <c r="A74" s="167"/>
      <c r="B74" s="741"/>
      <c r="C74" s="743"/>
      <c r="D74" s="752"/>
      <c r="E74" s="754"/>
      <c r="F74" s="252" t="s">
        <v>341</v>
      </c>
      <c r="G74" s="251" t="s">
        <v>340</v>
      </c>
      <c r="H74" s="250"/>
      <c r="I74" s="253">
        <v>7.0000000000000007E-2</v>
      </c>
      <c r="J74" s="249">
        <v>0.04</v>
      </c>
      <c r="K74" s="249">
        <v>7.0000000000000007E-2</v>
      </c>
      <c r="L74" s="249">
        <v>7.0000000000000007E-2</v>
      </c>
      <c r="M74" s="249">
        <v>0.06</v>
      </c>
      <c r="N74" s="249">
        <v>0.05</v>
      </c>
      <c r="O74" s="249">
        <v>0.05</v>
      </c>
      <c r="P74" s="249">
        <v>0.06</v>
      </c>
      <c r="Q74" s="249">
        <v>0.06</v>
      </c>
      <c r="R74" s="247" t="s">
        <v>208</v>
      </c>
      <c r="S74" s="165"/>
    </row>
    <row r="75" spans="1:19" ht="31.5" outlineLevel="1" x14ac:dyDescent="0.25">
      <c r="A75" s="167"/>
      <c r="B75" s="741"/>
      <c r="C75" s="743"/>
      <c r="D75" s="752"/>
      <c r="E75" s="754"/>
      <c r="F75" s="252" t="s">
        <v>339</v>
      </c>
      <c r="G75" s="251" t="s">
        <v>338</v>
      </c>
      <c r="H75" s="250"/>
      <c r="I75" s="253">
        <v>0.03</v>
      </c>
      <c r="J75" s="249">
        <v>0.03</v>
      </c>
      <c r="K75" s="249">
        <v>0.01</v>
      </c>
      <c r="L75" s="249">
        <v>0.01</v>
      </c>
      <c r="M75" s="249">
        <v>0.03</v>
      </c>
      <c r="N75" s="249">
        <v>0.01</v>
      </c>
      <c r="O75" s="249">
        <v>0.01</v>
      </c>
      <c r="P75" s="249">
        <v>0.03</v>
      </c>
      <c r="Q75" s="249">
        <v>0.03</v>
      </c>
      <c r="R75" s="247" t="s">
        <v>208</v>
      </c>
      <c r="S75" s="165"/>
    </row>
    <row r="76" spans="1:19" ht="21" outlineLevel="1" x14ac:dyDescent="0.25">
      <c r="A76" s="167"/>
      <c r="B76" s="741"/>
      <c r="C76" s="743"/>
      <c r="D76" s="752"/>
      <c r="E76" s="754"/>
      <c r="F76" s="252" t="s">
        <v>337</v>
      </c>
      <c r="G76" s="251" t="s">
        <v>336</v>
      </c>
      <c r="H76" s="250"/>
      <c r="I76" s="253">
        <v>7.0000000000000007E-2</v>
      </c>
      <c r="J76" s="249">
        <v>7.0000000000000007E-2</v>
      </c>
      <c r="K76" s="249">
        <v>0.08</v>
      </c>
      <c r="L76" s="249">
        <v>0.08</v>
      </c>
      <c r="M76" s="249">
        <v>7.0000000000000007E-2</v>
      </c>
      <c r="N76" s="249">
        <v>7.0000000000000007E-2</v>
      </c>
      <c r="O76" s="249">
        <v>7.0000000000000007E-2</v>
      </c>
      <c r="P76" s="249">
        <v>7.0000000000000007E-2</v>
      </c>
      <c r="Q76" s="249">
        <v>7.0000000000000007E-2</v>
      </c>
      <c r="R76" s="247" t="s">
        <v>208</v>
      </c>
      <c r="S76" s="165"/>
    </row>
    <row r="77" spans="1:19" ht="21" outlineLevel="1" x14ac:dyDescent="0.25">
      <c r="A77" s="167"/>
      <c r="B77" s="741"/>
      <c r="C77" s="743"/>
      <c r="D77" s="752"/>
      <c r="E77" s="754"/>
      <c r="F77" s="252" t="s">
        <v>335</v>
      </c>
      <c r="G77" s="251" t="s">
        <v>334</v>
      </c>
      <c r="H77" s="250" t="s">
        <v>21</v>
      </c>
      <c r="I77" s="253">
        <v>0.09</v>
      </c>
      <c r="J77" s="249">
        <v>0.09</v>
      </c>
      <c r="K77" s="249">
        <v>0.09</v>
      </c>
      <c r="L77" s="249">
        <v>0.09</v>
      </c>
      <c r="M77" s="249">
        <v>0.09</v>
      </c>
      <c r="N77" s="249">
        <v>0.09</v>
      </c>
      <c r="O77" s="249">
        <v>0.09</v>
      </c>
      <c r="P77" s="249">
        <v>0.09</v>
      </c>
      <c r="Q77" s="249">
        <v>0.09</v>
      </c>
      <c r="R77" s="247" t="s">
        <v>208</v>
      </c>
      <c r="S77" s="165"/>
    </row>
    <row r="78" spans="1:19" ht="21" outlineLevel="1" x14ac:dyDescent="0.25">
      <c r="A78" s="167"/>
      <c r="B78" s="741"/>
      <c r="C78" s="743"/>
      <c r="D78" s="752"/>
      <c r="E78" s="754"/>
      <c r="F78" s="252" t="s">
        <v>333</v>
      </c>
      <c r="G78" s="251" t="s">
        <v>332</v>
      </c>
      <c r="H78" s="250"/>
      <c r="I78" s="253">
        <v>0.03</v>
      </c>
      <c r="J78" s="249">
        <v>0.03</v>
      </c>
      <c r="K78" s="249">
        <v>0.03</v>
      </c>
      <c r="L78" s="249">
        <v>0.03</v>
      </c>
      <c r="M78" s="249">
        <v>0.03</v>
      </c>
      <c r="N78" s="249">
        <v>0.03</v>
      </c>
      <c r="O78" s="249">
        <v>0.03</v>
      </c>
      <c r="P78" s="249">
        <v>0.03</v>
      </c>
      <c r="Q78" s="249">
        <v>0.03</v>
      </c>
      <c r="R78" s="247" t="s">
        <v>208</v>
      </c>
      <c r="S78" s="165"/>
    </row>
    <row r="79" spans="1:19" ht="21" outlineLevel="1" x14ac:dyDescent="0.25">
      <c r="A79" s="167"/>
      <c r="B79" s="741"/>
      <c r="C79" s="743"/>
      <c r="D79" s="752"/>
      <c r="E79" s="754"/>
      <c r="F79" s="252" t="s">
        <v>331</v>
      </c>
      <c r="G79" s="251" t="s">
        <v>330</v>
      </c>
      <c r="H79" s="250"/>
      <c r="I79" s="253">
        <v>0.03</v>
      </c>
      <c r="J79" s="249">
        <v>0.03</v>
      </c>
      <c r="K79" s="249">
        <v>0.03</v>
      </c>
      <c r="L79" s="249">
        <v>0.03</v>
      </c>
      <c r="M79" s="249">
        <v>0.03</v>
      </c>
      <c r="N79" s="249">
        <v>0.03</v>
      </c>
      <c r="O79" s="249">
        <v>0.03</v>
      </c>
      <c r="P79" s="249">
        <v>0.03</v>
      </c>
      <c r="Q79" s="249">
        <v>0.03</v>
      </c>
      <c r="R79" s="247" t="s">
        <v>208</v>
      </c>
      <c r="S79" s="165"/>
    </row>
    <row r="80" spans="1:19" ht="21" outlineLevel="1" x14ac:dyDescent="0.25">
      <c r="A80" s="167"/>
      <c r="B80" s="741"/>
      <c r="C80" s="743"/>
      <c r="D80" s="752"/>
      <c r="E80" s="754"/>
      <c r="F80" s="252" t="s">
        <v>329</v>
      </c>
      <c r="G80" s="251" t="s">
        <v>328</v>
      </c>
      <c r="H80" s="250" t="s">
        <v>21</v>
      </c>
      <c r="I80" s="253">
        <v>0.03</v>
      </c>
      <c r="J80" s="249">
        <v>0.03</v>
      </c>
      <c r="K80" s="249">
        <v>0.03</v>
      </c>
      <c r="L80" s="249">
        <v>0.03</v>
      </c>
      <c r="M80" s="249">
        <v>0.03</v>
      </c>
      <c r="N80" s="249">
        <v>0.03</v>
      </c>
      <c r="O80" s="249">
        <v>0.03</v>
      </c>
      <c r="P80" s="249">
        <v>0.03</v>
      </c>
      <c r="Q80" s="249">
        <v>0.03</v>
      </c>
      <c r="R80" s="247" t="s">
        <v>208</v>
      </c>
      <c r="S80" s="165"/>
    </row>
    <row r="81" spans="1:19" ht="21" outlineLevel="1" x14ac:dyDescent="0.25">
      <c r="A81" s="167"/>
      <c r="B81" s="741"/>
      <c r="C81" s="743"/>
      <c r="D81" s="752"/>
      <c r="E81" s="754"/>
      <c r="F81" s="252" t="s">
        <v>327</v>
      </c>
      <c r="G81" s="251" t="s">
        <v>326</v>
      </c>
      <c r="H81" s="250"/>
      <c r="I81" s="253">
        <v>0.15</v>
      </c>
      <c r="J81" s="249">
        <v>0.15</v>
      </c>
      <c r="K81" s="249">
        <v>0.15</v>
      </c>
      <c r="L81" s="249">
        <v>0.15</v>
      </c>
      <c r="M81" s="249">
        <v>0.15</v>
      </c>
      <c r="N81" s="249">
        <v>0.15</v>
      </c>
      <c r="O81" s="249">
        <v>0.15</v>
      </c>
      <c r="P81" s="249">
        <v>0.15</v>
      </c>
      <c r="Q81" s="249">
        <v>0.15</v>
      </c>
      <c r="R81" s="247" t="s">
        <v>208</v>
      </c>
      <c r="S81" s="165"/>
    </row>
    <row r="82" spans="1:19" ht="31.5" outlineLevel="1" x14ac:dyDescent="0.25">
      <c r="A82" s="167"/>
      <c r="B82" s="741"/>
      <c r="C82" s="743"/>
      <c r="D82" s="752"/>
      <c r="E82" s="754"/>
      <c r="F82" s="252" t="s">
        <v>325</v>
      </c>
      <c r="G82" s="251" t="s">
        <v>324</v>
      </c>
      <c r="H82" s="250"/>
      <c r="I82" s="248" t="s">
        <v>208</v>
      </c>
      <c r="J82" s="249">
        <v>0.09</v>
      </c>
      <c r="K82" s="248" t="s">
        <v>208</v>
      </c>
      <c r="L82" s="248" t="s">
        <v>208</v>
      </c>
      <c r="M82" s="248" t="s">
        <v>208</v>
      </c>
      <c r="N82" s="248" t="s">
        <v>208</v>
      </c>
      <c r="O82" s="248" t="s">
        <v>208</v>
      </c>
      <c r="P82" s="248" t="s">
        <v>208</v>
      </c>
      <c r="Q82" s="248" t="s">
        <v>208</v>
      </c>
      <c r="R82" s="247" t="s">
        <v>208</v>
      </c>
      <c r="S82" s="165"/>
    </row>
    <row r="83" spans="1:19" ht="31.5" outlineLevel="1" x14ac:dyDescent="0.25">
      <c r="A83" s="167"/>
      <c r="B83" s="741"/>
      <c r="C83" s="743"/>
      <c r="D83" s="752"/>
      <c r="E83" s="754"/>
      <c r="F83" s="252" t="s">
        <v>323</v>
      </c>
      <c r="G83" s="251" t="s">
        <v>322</v>
      </c>
      <c r="H83" s="250"/>
      <c r="I83" s="248" t="s">
        <v>208</v>
      </c>
      <c r="J83" s="249">
        <v>0.12</v>
      </c>
      <c r="K83" s="248" t="s">
        <v>208</v>
      </c>
      <c r="L83" s="248" t="s">
        <v>208</v>
      </c>
      <c r="M83" s="248" t="s">
        <v>208</v>
      </c>
      <c r="N83" s="248" t="s">
        <v>208</v>
      </c>
      <c r="O83" s="248" t="s">
        <v>208</v>
      </c>
      <c r="P83" s="248" t="s">
        <v>208</v>
      </c>
      <c r="Q83" s="248" t="s">
        <v>208</v>
      </c>
      <c r="R83" s="247" t="s">
        <v>208</v>
      </c>
      <c r="S83" s="165"/>
    </row>
    <row r="84" spans="1:19" ht="42" outlineLevel="1" x14ac:dyDescent="0.25">
      <c r="A84" s="167"/>
      <c r="B84" s="741"/>
      <c r="C84" s="743"/>
      <c r="D84" s="752"/>
      <c r="E84" s="754"/>
      <c r="F84" s="252" t="s">
        <v>321</v>
      </c>
      <c r="G84" s="251" t="s">
        <v>320</v>
      </c>
      <c r="H84" s="250"/>
      <c r="I84" s="248" t="s">
        <v>208</v>
      </c>
      <c r="J84" s="249">
        <v>0.18</v>
      </c>
      <c r="K84" s="248" t="s">
        <v>208</v>
      </c>
      <c r="L84" s="248" t="s">
        <v>208</v>
      </c>
      <c r="M84" s="248" t="s">
        <v>208</v>
      </c>
      <c r="N84" s="248" t="s">
        <v>208</v>
      </c>
      <c r="O84" s="248" t="s">
        <v>208</v>
      </c>
      <c r="P84" s="248" t="s">
        <v>208</v>
      </c>
      <c r="Q84" s="248" t="s">
        <v>208</v>
      </c>
      <c r="R84" s="247" t="s">
        <v>208</v>
      </c>
      <c r="S84" s="165"/>
    </row>
    <row r="85" spans="1:19" ht="42" outlineLevel="1" x14ac:dyDescent="0.25">
      <c r="A85" s="167"/>
      <c r="B85" s="741"/>
      <c r="C85" s="743"/>
      <c r="D85" s="752"/>
      <c r="E85" s="754"/>
      <c r="F85" s="252" t="s">
        <v>319</v>
      </c>
      <c r="G85" s="251" t="s">
        <v>318</v>
      </c>
      <c r="H85" s="250"/>
      <c r="I85" s="253">
        <v>0.05</v>
      </c>
      <c r="J85" s="249">
        <v>0.05</v>
      </c>
      <c r="K85" s="249">
        <v>0.05</v>
      </c>
      <c r="L85" s="249">
        <v>0.05</v>
      </c>
      <c r="M85" s="249">
        <v>0.05</v>
      </c>
      <c r="N85" s="249">
        <v>0.05</v>
      </c>
      <c r="O85" s="249">
        <v>0.05</v>
      </c>
      <c r="P85" s="249">
        <v>0.05</v>
      </c>
      <c r="Q85" s="249">
        <v>0.05</v>
      </c>
      <c r="R85" s="247" t="s">
        <v>208</v>
      </c>
      <c r="S85" s="165"/>
    </row>
    <row r="86" spans="1:19" ht="21" outlineLevel="1" x14ac:dyDescent="0.25">
      <c r="A86" s="167"/>
      <c r="B86" s="741"/>
      <c r="C86" s="743"/>
      <c r="D86" s="752"/>
      <c r="E86" s="754"/>
      <c r="F86" s="252" t="s">
        <v>317</v>
      </c>
      <c r="G86" s="251" t="s">
        <v>316</v>
      </c>
      <c r="H86" s="250" t="s">
        <v>21</v>
      </c>
      <c r="I86" s="253">
        <v>0.06</v>
      </c>
      <c r="J86" s="249">
        <v>0.06</v>
      </c>
      <c r="K86" s="249">
        <v>0.06</v>
      </c>
      <c r="L86" s="249">
        <v>0.06</v>
      </c>
      <c r="M86" s="248" t="s">
        <v>208</v>
      </c>
      <c r="N86" s="248" t="s">
        <v>208</v>
      </c>
      <c r="O86" s="248" t="s">
        <v>208</v>
      </c>
      <c r="P86" s="248" t="s">
        <v>208</v>
      </c>
      <c r="Q86" s="248" t="s">
        <v>208</v>
      </c>
      <c r="R86" s="247" t="s">
        <v>208</v>
      </c>
      <c r="S86" s="165"/>
    </row>
    <row r="87" spans="1:19" ht="21" outlineLevel="1" x14ac:dyDescent="0.25">
      <c r="A87" s="167"/>
      <c r="B87" s="741"/>
      <c r="C87" s="743"/>
      <c r="D87" s="752"/>
      <c r="E87" s="754"/>
      <c r="F87" s="252" t="s">
        <v>315</v>
      </c>
      <c r="G87" s="251" t="s">
        <v>314</v>
      </c>
      <c r="H87" s="250"/>
      <c r="I87" s="253">
        <v>0.02</v>
      </c>
      <c r="J87" s="249">
        <v>0.02</v>
      </c>
      <c r="K87" s="249">
        <v>0.02</v>
      </c>
      <c r="L87" s="249">
        <v>0.02</v>
      </c>
      <c r="M87" s="249">
        <v>0.02</v>
      </c>
      <c r="N87" s="249">
        <v>0.02</v>
      </c>
      <c r="O87" s="249">
        <v>0.02</v>
      </c>
      <c r="P87" s="249">
        <v>0.02</v>
      </c>
      <c r="Q87" s="249">
        <v>0.02</v>
      </c>
      <c r="R87" s="247" t="s">
        <v>208</v>
      </c>
      <c r="S87" s="165"/>
    </row>
    <row r="88" spans="1:19" ht="31.5" outlineLevel="1" x14ac:dyDescent="0.25">
      <c r="A88" s="167"/>
      <c r="B88" s="741"/>
      <c r="C88" s="743"/>
      <c r="D88" s="752"/>
      <c r="E88" s="754"/>
      <c r="F88" s="252" t="s">
        <v>313</v>
      </c>
      <c r="G88" s="251" t="s">
        <v>312</v>
      </c>
      <c r="H88" s="250"/>
      <c r="I88" s="253">
        <v>0.02</v>
      </c>
      <c r="J88" s="249">
        <v>0.02</v>
      </c>
      <c r="K88" s="249">
        <v>0.02</v>
      </c>
      <c r="L88" s="249">
        <v>0.02</v>
      </c>
      <c r="M88" s="249">
        <v>0.02</v>
      </c>
      <c r="N88" s="248" t="s">
        <v>208</v>
      </c>
      <c r="O88" s="248" t="s">
        <v>208</v>
      </c>
      <c r="P88" s="248" t="s">
        <v>208</v>
      </c>
      <c r="Q88" s="248" t="s">
        <v>208</v>
      </c>
      <c r="R88" s="247" t="s">
        <v>208</v>
      </c>
      <c r="S88" s="165"/>
    </row>
    <row r="89" spans="1:19" ht="21" outlineLevel="1" x14ac:dyDescent="0.25">
      <c r="A89" s="167"/>
      <c r="B89" s="741"/>
      <c r="C89" s="743"/>
      <c r="D89" s="752"/>
      <c r="E89" s="754"/>
      <c r="F89" s="252" t="s">
        <v>311</v>
      </c>
      <c r="G89" s="251" t="s">
        <v>310</v>
      </c>
      <c r="H89" s="250"/>
      <c r="I89" s="253">
        <v>0.03</v>
      </c>
      <c r="J89" s="249">
        <v>0.03</v>
      </c>
      <c r="K89" s="249">
        <v>0.03</v>
      </c>
      <c r="L89" s="249">
        <v>0.03</v>
      </c>
      <c r="M89" s="248" t="s">
        <v>208</v>
      </c>
      <c r="N89" s="248" t="s">
        <v>208</v>
      </c>
      <c r="O89" s="248" t="s">
        <v>208</v>
      </c>
      <c r="P89" s="248" t="s">
        <v>208</v>
      </c>
      <c r="Q89" s="248" t="s">
        <v>208</v>
      </c>
      <c r="R89" s="247" t="s">
        <v>208</v>
      </c>
      <c r="S89" s="165"/>
    </row>
    <row r="90" spans="1:19" ht="31.5" outlineLevel="1" x14ac:dyDescent="0.25">
      <c r="A90" s="167"/>
      <c r="B90" s="741"/>
      <c r="C90" s="743"/>
      <c r="D90" s="752"/>
      <c r="E90" s="754"/>
      <c r="F90" s="252" t="s">
        <v>309</v>
      </c>
      <c r="G90" s="251" t="s">
        <v>308</v>
      </c>
      <c r="H90" s="250"/>
      <c r="I90" s="253">
        <v>0.02</v>
      </c>
      <c r="J90" s="249">
        <v>0.02</v>
      </c>
      <c r="K90" s="249">
        <v>0.02</v>
      </c>
      <c r="L90" s="249">
        <v>0.02</v>
      </c>
      <c r="M90" s="248" t="s">
        <v>208</v>
      </c>
      <c r="N90" s="248" t="s">
        <v>208</v>
      </c>
      <c r="O90" s="248" t="s">
        <v>208</v>
      </c>
      <c r="P90" s="248" t="s">
        <v>208</v>
      </c>
      <c r="Q90" s="248" t="s">
        <v>208</v>
      </c>
      <c r="R90" s="247" t="s">
        <v>208</v>
      </c>
      <c r="S90" s="165"/>
    </row>
    <row r="91" spans="1:19" ht="31.5" outlineLevel="1" x14ac:dyDescent="0.25">
      <c r="A91" s="167"/>
      <c r="B91" s="741"/>
      <c r="C91" s="743"/>
      <c r="D91" s="752"/>
      <c r="E91" s="754"/>
      <c r="F91" s="252" t="s">
        <v>307</v>
      </c>
      <c r="G91" s="251" t="s">
        <v>306</v>
      </c>
      <c r="H91" s="250"/>
      <c r="I91" s="253">
        <v>0.01</v>
      </c>
      <c r="J91" s="249">
        <v>0.01</v>
      </c>
      <c r="K91" s="249">
        <v>0.01</v>
      </c>
      <c r="L91" s="249">
        <v>0.01</v>
      </c>
      <c r="M91" s="249">
        <v>0.01</v>
      </c>
      <c r="N91" s="249">
        <v>0.01</v>
      </c>
      <c r="O91" s="249">
        <v>0.01</v>
      </c>
      <c r="P91" s="249">
        <v>0.01</v>
      </c>
      <c r="Q91" s="249">
        <v>0.01</v>
      </c>
      <c r="R91" s="247" t="s">
        <v>208</v>
      </c>
      <c r="S91" s="165"/>
    </row>
    <row r="92" spans="1:19" ht="42" outlineLevel="1" x14ac:dyDescent="0.25">
      <c r="A92" s="167"/>
      <c r="B92" s="741"/>
      <c r="C92" s="743"/>
      <c r="D92" s="752"/>
      <c r="E92" s="754"/>
      <c r="F92" s="252" t="s">
        <v>305</v>
      </c>
      <c r="G92" s="251" t="s">
        <v>304</v>
      </c>
      <c r="H92" s="250"/>
      <c r="I92" s="253">
        <v>0.15</v>
      </c>
      <c r="J92" s="249">
        <v>0.12</v>
      </c>
      <c r="K92" s="249">
        <v>0.19</v>
      </c>
      <c r="L92" s="249">
        <v>0.19</v>
      </c>
      <c r="M92" s="249">
        <v>0.19</v>
      </c>
      <c r="N92" s="249">
        <v>0.22</v>
      </c>
      <c r="O92" s="249">
        <v>0.19</v>
      </c>
      <c r="P92" s="249">
        <v>0.23</v>
      </c>
      <c r="Q92" s="249">
        <v>0.23</v>
      </c>
      <c r="R92" s="247" t="s">
        <v>208</v>
      </c>
      <c r="S92" s="165"/>
    </row>
    <row r="93" spans="1:19" ht="31.5" outlineLevel="1" x14ac:dyDescent="0.25">
      <c r="A93" s="167"/>
      <c r="B93" s="741"/>
      <c r="C93" s="743"/>
      <c r="D93" s="752"/>
      <c r="E93" s="754"/>
      <c r="F93" s="252" t="s">
        <v>303</v>
      </c>
      <c r="G93" s="251" t="s">
        <v>302</v>
      </c>
      <c r="H93" s="250"/>
      <c r="I93" s="253">
        <v>0.01</v>
      </c>
      <c r="J93" s="249">
        <v>0.01</v>
      </c>
      <c r="K93" s="249">
        <v>0.01</v>
      </c>
      <c r="L93" s="249">
        <v>0.01</v>
      </c>
      <c r="M93" s="249">
        <v>0.01</v>
      </c>
      <c r="N93" s="249">
        <v>0.01</v>
      </c>
      <c r="O93" s="249">
        <v>0.01</v>
      </c>
      <c r="P93" s="249">
        <v>0.01</v>
      </c>
      <c r="Q93" s="249">
        <v>0.01</v>
      </c>
      <c r="R93" s="247"/>
      <c r="S93" s="165"/>
    </row>
    <row r="94" spans="1:19" ht="21" outlineLevel="1" x14ac:dyDescent="0.25">
      <c r="A94" s="167"/>
      <c r="B94" s="741"/>
      <c r="C94" s="743"/>
      <c r="D94" s="752"/>
      <c r="E94" s="754"/>
      <c r="F94" s="252" t="s">
        <v>301</v>
      </c>
      <c r="G94" s="251" t="s">
        <v>300</v>
      </c>
      <c r="H94" s="250"/>
      <c r="I94" s="253">
        <v>0.13</v>
      </c>
      <c r="J94" s="249">
        <v>0.13</v>
      </c>
      <c r="K94" s="249">
        <v>0.13</v>
      </c>
      <c r="L94" s="249">
        <v>0.13</v>
      </c>
      <c r="M94" s="249">
        <v>0.13</v>
      </c>
      <c r="N94" s="249">
        <v>0.13</v>
      </c>
      <c r="O94" s="249">
        <v>0.13</v>
      </c>
      <c r="P94" s="249">
        <v>0.13</v>
      </c>
      <c r="Q94" s="249">
        <v>0.13</v>
      </c>
      <c r="R94" s="247"/>
      <c r="S94" s="165"/>
    </row>
    <row r="95" spans="1:19" ht="32.25" outlineLevel="1" thickBot="1" x14ac:dyDescent="0.3">
      <c r="A95" s="167"/>
      <c r="B95" s="741"/>
      <c r="C95" s="743"/>
      <c r="D95" s="752"/>
      <c r="E95" s="754"/>
      <c r="F95" s="274" t="s">
        <v>299</v>
      </c>
      <c r="G95" s="273" t="s">
        <v>298</v>
      </c>
      <c r="H95" s="272"/>
      <c r="I95" s="248"/>
      <c r="J95" s="248"/>
      <c r="K95" s="248"/>
      <c r="L95" s="248"/>
      <c r="M95" s="248"/>
      <c r="N95" s="248"/>
      <c r="O95" s="248"/>
      <c r="P95" s="271">
        <v>0.3</v>
      </c>
      <c r="Q95" s="271">
        <v>0.3</v>
      </c>
      <c r="R95" s="283">
        <v>0.3</v>
      </c>
      <c r="S95" s="165"/>
    </row>
    <row r="96" spans="1:19" ht="3.95" customHeight="1" outlineLevel="1" x14ac:dyDescent="0.25">
      <c r="A96" s="90"/>
      <c r="B96" s="720"/>
      <c r="C96" s="750"/>
      <c r="D96" s="750"/>
      <c r="E96" s="750"/>
      <c r="F96" s="722"/>
      <c r="G96" s="722"/>
      <c r="H96" s="403"/>
      <c r="I96" s="296"/>
      <c r="J96" s="296"/>
      <c r="K96" s="296"/>
      <c r="L96" s="296"/>
      <c r="M96" s="296"/>
      <c r="N96" s="296"/>
      <c r="O96" s="296"/>
      <c r="P96" s="296"/>
      <c r="Q96" s="296"/>
      <c r="R96" s="295"/>
      <c r="S96" s="88"/>
    </row>
    <row r="97" spans="1:19" ht="3.95" customHeight="1" outlineLevel="1" x14ac:dyDescent="0.25">
      <c r="A97" s="90"/>
      <c r="B97" s="723"/>
      <c r="C97" s="724"/>
      <c r="D97" s="724"/>
      <c r="E97" s="724"/>
      <c r="F97" s="725"/>
      <c r="G97" s="725"/>
      <c r="H97" s="405"/>
      <c r="I97" s="268"/>
      <c r="J97" s="268"/>
      <c r="K97" s="268"/>
      <c r="L97" s="268"/>
      <c r="M97" s="268"/>
      <c r="N97" s="268"/>
      <c r="O97" s="268"/>
      <c r="P97" s="268"/>
      <c r="Q97" s="268"/>
      <c r="R97" s="267"/>
      <c r="S97" s="113"/>
    </row>
    <row r="98" spans="1:19" ht="3.95" customHeight="1" outlineLevel="1" x14ac:dyDescent="0.25">
      <c r="A98" s="112"/>
      <c r="B98" s="726"/>
      <c r="C98" s="686"/>
      <c r="D98" s="686"/>
      <c r="E98" s="686"/>
      <c r="F98" s="686"/>
      <c r="G98" s="686"/>
      <c r="H98" s="399"/>
      <c r="I98" s="688"/>
      <c r="J98" s="688"/>
      <c r="K98" s="688"/>
      <c r="L98" s="688"/>
      <c r="M98" s="688"/>
      <c r="N98" s="688"/>
      <c r="O98" s="688"/>
      <c r="P98" s="688"/>
      <c r="Q98" s="688"/>
      <c r="R98" s="727"/>
      <c r="S98" s="110"/>
    </row>
    <row r="99" spans="1:19" ht="3.95" customHeight="1" thickBot="1" x14ac:dyDescent="0.3">
      <c r="A99" s="112"/>
      <c r="B99" s="266"/>
      <c r="C99" s="265"/>
      <c r="D99" s="265"/>
      <c r="E99" s="265"/>
      <c r="F99" s="264"/>
      <c r="G99" s="263"/>
      <c r="H99" s="263"/>
      <c r="I99" s="262"/>
      <c r="J99" s="262"/>
      <c r="K99" s="262"/>
      <c r="L99" s="262"/>
      <c r="M99" s="262"/>
      <c r="N99" s="262"/>
      <c r="O99" s="262"/>
      <c r="P99" s="262"/>
      <c r="Q99" s="262"/>
      <c r="R99" s="261"/>
      <c r="S99" s="110"/>
    </row>
    <row r="100" spans="1:19" ht="18" customHeight="1" outlineLevel="1" thickBot="1" x14ac:dyDescent="0.3">
      <c r="A100" s="90"/>
      <c r="B100" s="705" t="s">
        <v>297</v>
      </c>
      <c r="C100" s="706"/>
      <c r="D100" s="706"/>
      <c r="E100" s="706"/>
      <c r="F100" s="706"/>
      <c r="G100" s="706"/>
      <c r="H100" s="706"/>
      <c r="I100" s="706"/>
      <c r="J100" s="706"/>
      <c r="K100" s="706"/>
      <c r="L100" s="706"/>
      <c r="M100" s="706"/>
      <c r="N100" s="706"/>
      <c r="O100" s="706"/>
      <c r="P100" s="706"/>
      <c r="Q100" s="706"/>
      <c r="R100" s="707"/>
      <c r="S100" s="113"/>
    </row>
    <row r="101" spans="1:19" ht="42" outlineLevel="1" x14ac:dyDescent="0.25">
      <c r="A101" s="90"/>
      <c r="B101" s="740" t="s">
        <v>296</v>
      </c>
      <c r="C101" s="742" t="s">
        <v>295</v>
      </c>
      <c r="D101" s="745" t="s">
        <v>222</v>
      </c>
      <c r="E101" s="747" t="s">
        <v>221</v>
      </c>
      <c r="F101" s="260" t="s">
        <v>294</v>
      </c>
      <c r="G101" s="259" t="s">
        <v>293</v>
      </c>
      <c r="H101" s="258" t="s">
        <v>21</v>
      </c>
      <c r="I101" s="257">
        <v>0.1</v>
      </c>
      <c r="J101" s="255">
        <v>0.12</v>
      </c>
      <c r="K101" s="255">
        <v>0.15</v>
      </c>
      <c r="L101" s="255">
        <v>0.15</v>
      </c>
      <c r="M101" s="255">
        <v>0.04</v>
      </c>
      <c r="N101" s="255">
        <v>0.09</v>
      </c>
      <c r="O101" s="255">
        <v>0.05</v>
      </c>
      <c r="P101" s="255">
        <v>0.04</v>
      </c>
      <c r="Q101" s="255">
        <v>0.04</v>
      </c>
      <c r="R101" s="294"/>
      <c r="S101" s="88"/>
    </row>
    <row r="102" spans="1:19" ht="31.5" outlineLevel="1" x14ac:dyDescent="0.25">
      <c r="A102" s="90"/>
      <c r="B102" s="741"/>
      <c r="C102" s="743"/>
      <c r="D102" s="746"/>
      <c r="E102" s="748"/>
      <c r="F102" s="252" t="s">
        <v>292</v>
      </c>
      <c r="G102" s="251" t="s">
        <v>291</v>
      </c>
      <c r="H102" s="250" t="s">
        <v>21</v>
      </c>
      <c r="I102" s="253">
        <v>0.13</v>
      </c>
      <c r="J102" s="249">
        <v>0.13</v>
      </c>
      <c r="K102" s="249">
        <v>0.05</v>
      </c>
      <c r="L102" s="249">
        <v>0.05</v>
      </c>
      <c r="M102" s="249">
        <v>0.08</v>
      </c>
      <c r="N102" s="249">
        <v>0.05</v>
      </c>
      <c r="O102" s="249">
        <v>0.1</v>
      </c>
      <c r="P102" s="249">
        <v>0.08</v>
      </c>
      <c r="Q102" s="249">
        <v>0.08</v>
      </c>
      <c r="R102" s="293" t="s">
        <v>208</v>
      </c>
      <c r="S102" s="88"/>
    </row>
    <row r="103" spans="1:19" ht="63" outlineLevel="1" x14ac:dyDescent="0.25">
      <c r="A103" s="90"/>
      <c r="B103" s="741"/>
      <c r="C103" s="743"/>
      <c r="D103" s="746"/>
      <c r="E103" s="748"/>
      <c r="F103" s="252" t="s">
        <v>290</v>
      </c>
      <c r="G103" s="251" t="s">
        <v>289</v>
      </c>
      <c r="H103" s="250"/>
      <c r="I103" s="253">
        <v>0.04</v>
      </c>
      <c r="J103" s="249">
        <v>0.03</v>
      </c>
      <c r="K103" s="249">
        <v>0.05</v>
      </c>
      <c r="L103" s="249">
        <v>0.05</v>
      </c>
      <c r="M103" s="249">
        <v>0.03</v>
      </c>
      <c r="N103" s="249">
        <v>0.04</v>
      </c>
      <c r="O103" s="249">
        <v>0.03</v>
      </c>
      <c r="P103" s="249">
        <v>0.03</v>
      </c>
      <c r="Q103" s="249">
        <v>0.03</v>
      </c>
      <c r="R103" s="293" t="s">
        <v>208</v>
      </c>
      <c r="S103" s="88"/>
    </row>
    <row r="104" spans="1:19" ht="42" outlineLevel="1" x14ac:dyDescent="0.25">
      <c r="A104" s="90"/>
      <c r="B104" s="741"/>
      <c r="C104" s="743"/>
      <c r="D104" s="746"/>
      <c r="E104" s="748"/>
      <c r="F104" s="252" t="s">
        <v>288</v>
      </c>
      <c r="G104" s="251" t="s">
        <v>287</v>
      </c>
      <c r="H104" s="250"/>
      <c r="I104" s="253">
        <v>0.02</v>
      </c>
      <c r="J104" s="249">
        <v>0.01</v>
      </c>
      <c r="K104" s="249">
        <v>0.02</v>
      </c>
      <c r="L104" s="249">
        <v>0.02</v>
      </c>
      <c r="M104" s="249">
        <v>0.02</v>
      </c>
      <c r="N104" s="249">
        <v>0.02</v>
      </c>
      <c r="O104" s="249">
        <v>0.02</v>
      </c>
      <c r="P104" s="249">
        <v>0.02</v>
      </c>
      <c r="Q104" s="249">
        <v>0.02</v>
      </c>
      <c r="R104" s="293" t="s">
        <v>208</v>
      </c>
      <c r="S104" s="164"/>
    </row>
    <row r="105" spans="1:19" ht="31.5" outlineLevel="1" x14ac:dyDescent="0.25">
      <c r="A105" s="90"/>
      <c r="B105" s="741"/>
      <c r="C105" s="743"/>
      <c r="D105" s="746"/>
      <c r="E105" s="748"/>
      <c r="F105" s="252" t="s">
        <v>286</v>
      </c>
      <c r="G105" s="251" t="s">
        <v>285</v>
      </c>
      <c r="H105" s="250" t="s">
        <v>21</v>
      </c>
      <c r="I105" s="253">
        <v>0.02</v>
      </c>
      <c r="J105" s="249">
        <v>2.5000000000000001E-2</v>
      </c>
      <c r="K105" s="249">
        <v>0.03</v>
      </c>
      <c r="L105" s="249">
        <v>0.03</v>
      </c>
      <c r="M105" s="249">
        <v>0.03</v>
      </c>
      <c r="N105" s="249">
        <v>0.02</v>
      </c>
      <c r="O105" s="249">
        <v>0.02</v>
      </c>
      <c r="P105" s="249">
        <v>0.03</v>
      </c>
      <c r="Q105" s="249">
        <v>0.03</v>
      </c>
      <c r="R105" s="293" t="s">
        <v>208</v>
      </c>
      <c r="S105" s="164"/>
    </row>
    <row r="106" spans="1:19" ht="42" outlineLevel="1" x14ac:dyDescent="0.25">
      <c r="A106" s="90"/>
      <c r="B106" s="741"/>
      <c r="C106" s="743"/>
      <c r="D106" s="746"/>
      <c r="E106" s="748"/>
      <c r="F106" s="252" t="s">
        <v>284</v>
      </c>
      <c r="G106" s="251" t="s">
        <v>463</v>
      </c>
      <c r="H106" s="250"/>
      <c r="I106" s="253">
        <v>0.05</v>
      </c>
      <c r="J106" s="249">
        <v>0.05</v>
      </c>
      <c r="K106" s="249">
        <v>0.05</v>
      </c>
      <c r="L106" s="249">
        <v>0.05</v>
      </c>
      <c r="M106" s="249">
        <v>0.05</v>
      </c>
      <c r="N106" s="249">
        <v>0.05</v>
      </c>
      <c r="O106" s="249">
        <v>0.05</v>
      </c>
      <c r="P106" s="249">
        <v>0.05</v>
      </c>
      <c r="Q106" s="249">
        <v>0.05</v>
      </c>
      <c r="R106" s="293" t="s">
        <v>208</v>
      </c>
      <c r="S106" s="164"/>
    </row>
    <row r="107" spans="1:19" ht="21" outlineLevel="1" x14ac:dyDescent="0.25">
      <c r="A107" s="90"/>
      <c r="B107" s="741"/>
      <c r="C107" s="743"/>
      <c r="D107" s="746"/>
      <c r="E107" s="748"/>
      <c r="F107" s="252" t="s">
        <v>282</v>
      </c>
      <c r="G107" s="251" t="s">
        <v>281</v>
      </c>
      <c r="H107" s="250"/>
      <c r="I107" s="253">
        <v>0.1</v>
      </c>
      <c r="J107" s="249">
        <v>0.1</v>
      </c>
      <c r="K107" s="249">
        <v>0.1</v>
      </c>
      <c r="L107" s="249">
        <v>0.1</v>
      </c>
      <c r="M107" s="249">
        <v>0.1</v>
      </c>
      <c r="N107" s="249">
        <v>0.1</v>
      </c>
      <c r="O107" s="249">
        <v>0.1</v>
      </c>
      <c r="P107" s="249">
        <v>0.1</v>
      </c>
      <c r="Q107" s="249">
        <v>0.1</v>
      </c>
      <c r="R107" s="293" t="s">
        <v>208</v>
      </c>
      <c r="S107" s="163"/>
    </row>
    <row r="108" spans="1:19" ht="31.5" outlineLevel="1" x14ac:dyDescent="0.25">
      <c r="A108" s="90"/>
      <c r="B108" s="741"/>
      <c r="C108" s="743"/>
      <c r="D108" s="746"/>
      <c r="E108" s="748"/>
      <c r="F108" s="252" t="s">
        <v>280</v>
      </c>
      <c r="G108" s="251" t="s">
        <v>462</v>
      </c>
      <c r="H108" s="250"/>
      <c r="I108" s="253">
        <v>0.01</v>
      </c>
      <c r="J108" s="249">
        <v>0.01</v>
      </c>
      <c r="K108" s="249">
        <v>0.01</v>
      </c>
      <c r="L108" s="249">
        <v>0.01</v>
      </c>
      <c r="M108" s="249">
        <v>0.01</v>
      </c>
      <c r="N108" s="249">
        <v>0.01</v>
      </c>
      <c r="O108" s="249">
        <v>0.01</v>
      </c>
      <c r="P108" s="249">
        <v>0.01</v>
      </c>
      <c r="Q108" s="249">
        <v>0.01</v>
      </c>
      <c r="R108" s="293" t="s">
        <v>208</v>
      </c>
      <c r="S108" s="88"/>
    </row>
    <row r="109" spans="1:19" ht="21" outlineLevel="1" x14ac:dyDescent="0.25">
      <c r="A109" s="90"/>
      <c r="B109" s="741"/>
      <c r="C109" s="743"/>
      <c r="D109" s="746"/>
      <c r="E109" s="748"/>
      <c r="F109" s="252" t="s">
        <v>278</v>
      </c>
      <c r="G109" s="251" t="s">
        <v>277</v>
      </c>
      <c r="H109" s="250"/>
      <c r="I109" s="253">
        <v>0.13</v>
      </c>
      <c r="J109" s="249">
        <v>0.13</v>
      </c>
      <c r="K109" s="249">
        <v>0.13</v>
      </c>
      <c r="L109" s="249">
        <v>0.13</v>
      </c>
      <c r="M109" s="249">
        <v>0.13</v>
      </c>
      <c r="N109" s="249">
        <v>0.13</v>
      </c>
      <c r="O109" s="249">
        <v>0.13</v>
      </c>
      <c r="P109" s="249">
        <v>0.13</v>
      </c>
      <c r="Q109" s="249">
        <v>0.13</v>
      </c>
      <c r="R109" s="293" t="s">
        <v>208</v>
      </c>
      <c r="S109" s="88"/>
    </row>
    <row r="110" spans="1:19" ht="31.5" outlineLevel="1" x14ac:dyDescent="0.25">
      <c r="A110" s="90"/>
      <c r="B110" s="741"/>
      <c r="C110" s="743"/>
      <c r="D110" s="746"/>
      <c r="E110" s="748"/>
      <c r="F110" s="252" t="s">
        <v>276</v>
      </c>
      <c r="G110" s="251" t="s">
        <v>275</v>
      </c>
      <c r="H110" s="250"/>
      <c r="I110" s="253">
        <v>0.04</v>
      </c>
      <c r="J110" s="249">
        <v>0.04</v>
      </c>
      <c r="K110" s="249">
        <v>0.04</v>
      </c>
      <c r="L110" s="249">
        <v>0.04</v>
      </c>
      <c r="M110" s="249">
        <v>0.04</v>
      </c>
      <c r="N110" s="249">
        <v>0.04</v>
      </c>
      <c r="O110" s="249">
        <v>0.04</v>
      </c>
      <c r="P110" s="249">
        <v>0.04</v>
      </c>
      <c r="Q110" s="249">
        <v>0.04</v>
      </c>
      <c r="R110" s="293" t="s">
        <v>208</v>
      </c>
      <c r="S110" s="88"/>
    </row>
    <row r="111" spans="1:19" ht="21" outlineLevel="1" x14ac:dyDescent="0.25">
      <c r="A111" s="90"/>
      <c r="B111" s="741"/>
      <c r="C111" s="744"/>
      <c r="D111" s="746"/>
      <c r="E111" s="748"/>
      <c r="F111" s="292" t="s">
        <v>274</v>
      </c>
      <c r="G111" s="291" t="s">
        <v>273</v>
      </c>
      <c r="H111" s="290"/>
      <c r="I111" s="289">
        <v>0.01</v>
      </c>
      <c r="J111" s="288">
        <v>0.01</v>
      </c>
      <c r="K111" s="288">
        <v>0.01</v>
      </c>
      <c r="L111" s="288">
        <v>0.01</v>
      </c>
      <c r="M111" s="288">
        <v>0.01</v>
      </c>
      <c r="N111" s="288">
        <v>0.01</v>
      </c>
      <c r="O111" s="288">
        <v>0.01</v>
      </c>
      <c r="P111" s="288">
        <v>0.01</v>
      </c>
      <c r="Q111" s="288">
        <v>0.01</v>
      </c>
      <c r="R111" s="287" t="s">
        <v>208</v>
      </c>
      <c r="S111" s="88"/>
    </row>
    <row r="112" spans="1:19" ht="12.95" customHeight="1" outlineLevel="1" x14ac:dyDescent="0.25">
      <c r="A112" s="90" t="s">
        <v>272</v>
      </c>
      <c r="B112" s="741"/>
      <c r="C112" s="749" t="s">
        <v>271</v>
      </c>
      <c r="D112" s="746"/>
      <c r="E112" s="748"/>
      <c r="F112" s="252" t="s">
        <v>270</v>
      </c>
      <c r="G112" s="251" t="s">
        <v>269</v>
      </c>
      <c r="H112" s="250"/>
      <c r="I112" s="248"/>
      <c r="J112" s="248"/>
      <c r="K112" s="248"/>
      <c r="L112" s="248"/>
      <c r="M112" s="248"/>
      <c r="N112" s="248"/>
      <c r="O112" s="248"/>
      <c r="P112" s="286">
        <v>5.0000000000000001E-3</v>
      </c>
      <c r="Q112" s="286">
        <v>5.0000000000000001E-3</v>
      </c>
      <c r="R112" s="285">
        <v>6.0000000000000001E-3</v>
      </c>
      <c r="S112" s="88"/>
    </row>
    <row r="113" spans="1:19" ht="31.5" outlineLevel="1" x14ac:dyDescent="0.25">
      <c r="A113" s="90"/>
      <c r="B113" s="741"/>
      <c r="C113" s="743"/>
      <c r="D113" s="746"/>
      <c r="E113" s="748"/>
      <c r="F113" s="252" t="s">
        <v>268</v>
      </c>
      <c r="G113" s="251" t="s">
        <v>267</v>
      </c>
      <c r="H113" s="250"/>
      <c r="I113" s="248" t="s">
        <v>208</v>
      </c>
      <c r="J113" s="248" t="s">
        <v>208</v>
      </c>
      <c r="K113" s="248" t="s">
        <v>208</v>
      </c>
      <c r="L113" s="248" t="s">
        <v>208</v>
      </c>
      <c r="M113" s="248" t="s">
        <v>208</v>
      </c>
      <c r="N113" s="248" t="s">
        <v>208</v>
      </c>
      <c r="O113" s="248" t="s">
        <v>208</v>
      </c>
      <c r="P113" s="249">
        <v>5.0000000000000001E-3</v>
      </c>
      <c r="Q113" s="249">
        <v>5.0000000000000001E-3</v>
      </c>
      <c r="R113" s="275">
        <v>5.0000000000000001E-3</v>
      </c>
      <c r="S113" s="88"/>
    </row>
    <row r="114" spans="1:19" ht="31.5" outlineLevel="1" x14ac:dyDescent="0.25">
      <c r="A114" s="90"/>
      <c r="B114" s="741"/>
      <c r="C114" s="743"/>
      <c r="D114" s="746"/>
      <c r="E114" s="748"/>
      <c r="F114" s="252" t="s">
        <v>266</v>
      </c>
      <c r="G114" s="251" t="s">
        <v>265</v>
      </c>
      <c r="H114" s="250"/>
      <c r="I114" s="248" t="s">
        <v>208</v>
      </c>
      <c r="J114" s="248" t="s">
        <v>208</v>
      </c>
      <c r="K114" s="248" t="s">
        <v>208</v>
      </c>
      <c r="L114" s="248" t="s">
        <v>208</v>
      </c>
      <c r="M114" s="248" t="s">
        <v>208</v>
      </c>
      <c r="N114" s="248" t="s">
        <v>208</v>
      </c>
      <c r="O114" s="248" t="s">
        <v>208</v>
      </c>
      <c r="P114" s="249">
        <v>0.03</v>
      </c>
      <c r="Q114" s="249">
        <v>0.03</v>
      </c>
      <c r="R114" s="284" t="s">
        <v>208</v>
      </c>
      <c r="S114" s="88"/>
    </row>
    <row r="115" spans="1:19" ht="21" outlineLevel="1" x14ac:dyDescent="0.25">
      <c r="A115" s="90"/>
      <c r="B115" s="741"/>
      <c r="C115" s="743"/>
      <c r="D115" s="746"/>
      <c r="E115" s="748"/>
      <c r="F115" s="252" t="s">
        <v>264</v>
      </c>
      <c r="G115" s="251" t="s">
        <v>263</v>
      </c>
      <c r="H115" s="250"/>
      <c r="I115" s="248" t="s">
        <v>208</v>
      </c>
      <c r="J115" s="248" t="s">
        <v>208</v>
      </c>
      <c r="K115" s="248" t="s">
        <v>208</v>
      </c>
      <c r="L115" s="248" t="s">
        <v>208</v>
      </c>
      <c r="M115" s="248" t="s">
        <v>208</v>
      </c>
      <c r="N115" s="248" t="s">
        <v>208</v>
      </c>
      <c r="O115" s="248" t="s">
        <v>208</v>
      </c>
      <c r="P115" s="249">
        <v>3.0000000000000001E-3</v>
      </c>
      <c r="Q115" s="249">
        <v>3.0000000000000001E-3</v>
      </c>
      <c r="R115" s="275">
        <v>3.0000000000000001E-3</v>
      </c>
      <c r="S115" s="88"/>
    </row>
    <row r="116" spans="1:19" ht="63.75" outlineLevel="1" thickBot="1" x14ac:dyDescent="0.3">
      <c r="A116" s="90"/>
      <c r="B116" s="741"/>
      <c r="C116" s="743"/>
      <c r="D116" s="746"/>
      <c r="E116" s="748"/>
      <c r="F116" s="274" t="s">
        <v>262</v>
      </c>
      <c r="G116" s="273" t="s">
        <v>261</v>
      </c>
      <c r="H116" s="272"/>
      <c r="I116" s="248" t="s">
        <v>208</v>
      </c>
      <c r="J116" s="248" t="s">
        <v>208</v>
      </c>
      <c r="K116" s="248" t="s">
        <v>208</v>
      </c>
      <c r="L116" s="248" t="s">
        <v>208</v>
      </c>
      <c r="M116" s="248" t="s">
        <v>208</v>
      </c>
      <c r="N116" s="248" t="s">
        <v>208</v>
      </c>
      <c r="O116" s="248" t="s">
        <v>208</v>
      </c>
      <c r="P116" s="271">
        <v>4.0000000000000001E-3</v>
      </c>
      <c r="Q116" s="271">
        <v>4.0000000000000001E-3</v>
      </c>
      <c r="R116" s="283">
        <v>5.0000000000000001E-3</v>
      </c>
      <c r="S116" s="88"/>
    </row>
    <row r="117" spans="1:19" ht="18" customHeight="1" outlineLevel="1" x14ac:dyDescent="0.25">
      <c r="A117" s="90"/>
      <c r="B117" s="717" t="s">
        <v>207</v>
      </c>
      <c r="C117" s="718"/>
      <c r="D117" s="718"/>
      <c r="E117" s="718"/>
      <c r="F117" s="719" t="s">
        <v>206</v>
      </c>
      <c r="G117" s="719"/>
      <c r="H117" s="406"/>
      <c r="I117" s="239" t="str">
        <f t="shared" ref="I117:R117" si="0">IF(I$15&lt;&gt;0,SUMIF($H$101:$H$116,"X",I$101:I$116),"0")</f>
        <v>0</v>
      </c>
      <c r="J117" s="239" t="str">
        <f t="shared" si="0"/>
        <v>0</v>
      </c>
      <c r="K117" s="239" t="str">
        <f t="shared" si="0"/>
        <v>0</v>
      </c>
      <c r="L117" s="239" t="str">
        <f t="shared" si="0"/>
        <v>0</v>
      </c>
      <c r="M117" s="239" t="str">
        <f t="shared" si="0"/>
        <v>0</v>
      </c>
      <c r="N117" s="239" t="str">
        <f t="shared" si="0"/>
        <v>0</v>
      </c>
      <c r="O117" s="239" t="str">
        <f t="shared" si="0"/>
        <v>0</v>
      </c>
      <c r="P117" s="239" t="str">
        <f t="shared" si="0"/>
        <v>0</v>
      </c>
      <c r="Q117" s="239" t="str">
        <f t="shared" si="0"/>
        <v>0</v>
      </c>
      <c r="R117" s="238" t="str">
        <f t="shared" si="0"/>
        <v>0</v>
      </c>
      <c r="S117" s="88"/>
    </row>
    <row r="118" spans="1:19" ht="33" customHeight="1" outlineLevel="1" x14ac:dyDescent="0.25">
      <c r="A118" s="90"/>
      <c r="B118" s="696" t="s">
        <v>205</v>
      </c>
      <c r="C118" s="697"/>
      <c r="D118" s="697"/>
      <c r="E118" s="697"/>
      <c r="F118" s="698" t="s">
        <v>204</v>
      </c>
      <c r="G118" s="698"/>
      <c r="H118" s="407"/>
      <c r="I118" s="237">
        <f t="shared" ref="I118:R118" si="1">I117*I19*I16*I15</f>
        <v>0</v>
      </c>
      <c r="J118" s="237">
        <f t="shared" si="1"/>
        <v>0</v>
      </c>
      <c r="K118" s="237">
        <f t="shared" si="1"/>
        <v>0</v>
      </c>
      <c r="L118" s="237">
        <f t="shared" si="1"/>
        <v>0</v>
      </c>
      <c r="M118" s="237">
        <f t="shared" si="1"/>
        <v>0</v>
      </c>
      <c r="N118" s="237">
        <f t="shared" si="1"/>
        <v>0</v>
      </c>
      <c r="O118" s="237">
        <f t="shared" si="1"/>
        <v>0</v>
      </c>
      <c r="P118" s="237">
        <f t="shared" si="1"/>
        <v>0</v>
      </c>
      <c r="Q118" s="237">
        <f t="shared" si="1"/>
        <v>0</v>
      </c>
      <c r="R118" s="236">
        <f t="shared" si="1"/>
        <v>0</v>
      </c>
      <c r="S118" s="88"/>
    </row>
    <row r="119" spans="1:19" ht="25.5" customHeight="1" outlineLevel="1" thickBot="1" x14ac:dyDescent="0.3">
      <c r="A119" s="112"/>
      <c r="B119" s="699" t="s">
        <v>461</v>
      </c>
      <c r="C119" s="700"/>
      <c r="D119" s="700"/>
      <c r="E119" s="700"/>
      <c r="F119" s="700"/>
      <c r="G119" s="701"/>
      <c r="H119" s="235"/>
      <c r="I119" s="702">
        <f>SUM(I118:R118)</f>
        <v>0</v>
      </c>
      <c r="J119" s="702"/>
      <c r="K119" s="702"/>
      <c r="L119" s="702"/>
      <c r="M119" s="702"/>
      <c r="N119" s="702"/>
      <c r="O119" s="702"/>
      <c r="P119" s="702"/>
      <c r="Q119" s="703"/>
      <c r="R119" s="704"/>
      <c r="S119" s="110"/>
    </row>
    <row r="120" spans="1:19" ht="9.9499999999999993" customHeight="1" thickBot="1" x14ac:dyDescent="0.3">
      <c r="A120" s="112"/>
      <c r="B120" s="282"/>
      <c r="C120" s="281"/>
      <c r="D120" s="281"/>
      <c r="E120" s="281"/>
      <c r="F120" s="280"/>
      <c r="G120" s="279"/>
      <c r="H120" s="279"/>
      <c r="I120" s="278"/>
      <c r="J120" s="278"/>
      <c r="K120" s="278"/>
      <c r="L120" s="278"/>
      <c r="M120" s="278"/>
      <c r="N120" s="278"/>
      <c r="O120" s="278"/>
      <c r="P120" s="278"/>
      <c r="Q120" s="278"/>
      <c r="R120" s="277"/>
      <c r="S120" s="110"/>
    </row>
    <row r="121" spans="1:19" ht="18" customHeight="1" outlineLevel="1" thickBot="1" x14ac:dyDescent="0.3">
      <c r="A121" s="90"/>
      <c r="B121" s="728" t="s">
        <v>33</v>
      </c>
      <c r="C121" s="729"/>
      <c r="D121" s="729"/>
      <c r="E121" s="729"/>
      <c r="F121" s="729"/>
      <c r="G121" s="729"/>
      <c r="H121" s="729"/>
      <c r="I121" s="729"/>
      <c r="J121" s="729"/>
      <c r="K121" s="729"/>
      <c r="L121" s="729"/>
      <c r="M121" s="729"/>
      <c r="N121" s="729"/>
      <c r="O121" s="729"/>
      <c r="P121" s="729"/>
      <c r="Q121" s="729"/>
      <c r="R121" s="730"/>
      <c r="S121" s="88"/>
    </row>
    <row r="122" spans="1:19" ht="31.5" outlineLevel="1" x14ac:dyDescent="0.25">
      <c r="A122" s="90"/>
      <c r="B122" s="731" t="s">
        <v>260</v>
      </c>
      <c r="C122" s="711" t="s">
        <v>259</v>
      </c>
      <c r="D122" s="733" t="s">
        <v>222</v>
      </c>
      <c r="E122" s="736" t="s">
        <v>221</v>
      </c>
      <c r="F122" s="260" t="s">
        <v>258</v>
      </c>
      <c r="G122" s="259" t="s">
        <v>257</v>
      </c>
      <c r="H122" s="258"/>
      <c r="I122" s="257">
        <v>0.32</v>
      </c>
      <c r="J122" s="255">
        <v>0.38</v>
      </c>
      <c r="K122" s="255">
        <v>0.32</v>
      </c>
      <c r="L122" s="255">
        <v>0.32</v>
      </c>
      <c r="M122" s="255">
        <v>0.42</v>
      </c>
      <c r="N122" s="255">
        <v>0.42</v>
      </c>
      <c r="O122" s="255">
        <v>0.35</v>
      </c>
      <c r="P122" s="255">
        <v>0.42</v>
      </c>
      <c r="Q122" s="255">
        <v>0.42</v>
      </c>
      <c r="R122" s="276" t="s">
        <v>208</v>
      </c>
    </row>
    <row r="123" spans="1:19" ht="21" outlineLevel="1" x14ac:dyDescent="0.25">
      <c r="A123" s="90"/>
      <c r="B123" s="732"/>
      <c r="C123" s="712"/>
      <c r="D123" s="734"/>
      <c r="E123" s="737"/>
      <c r="F123" s="252" t="s">
        <v>256</v>
      </c>
      <c r="G123" s="251" t="s">
        <v>255</v>
      </c>
      <c r="H123" s="250"/>
      <c r="I123" s="253">
        <v>0.03</v>
      </c>
      <c r="J123" s="249">
        <v>0.02</v>
      </c>
      <c r="K123" s="249">
        <v>0.03</v>
      </c>
      <c r="L123" s="249">
        <v>0.03</v>
      </c>
      <c r="M123" s="249">
        <v>0.03</v>
      </c>
      <c r="N123" s="249">
        <v>0.04</v>
      </c>
      <c r="O123" s="249">
        <v>0.03</v>
      </c>
      <c r="P123" s="249">
        <v>0.03</v>
      </c>
      <c r="Q123" s="249">
        <v>0.03</v>
      </c>
      <c r="R123" s="247" t="s">
        <v>208</v>
      </c>
      <c r="S123" s="88"/>
    </row>
    <row r="124" spans="1:19" ht="42" outlineLevel="1" x14ac:dyDescent="0.25">
      <c r="A124" s="90"/>
      <c r="B124" s="732"/>
      <c r="C124" s="712"/>
      <c r="D124" s="734"/>
      <c r="E124" s="737"/>
      <c r="F124" s="252" t="s">
        <v>254</v>
      </c>
      <c r="G124" s="251" t="s">
        <v>253</v>
      </c>
      <c r="H124" s="250"/>
      <c r="I124" s="253">
        <v>0.02</v>
      </c>
      <c r="J124" s="249">
        <v>0.02</v>
      </c>
      <c r="K124" s="249">
        <v>0.02</v>
      </c>
      <c r="L124" s="249">
        <v>0.02</v>
      </c>
      <c r="M124" s="249">
        <v>0.02</v>
      </c>
      <c r="N124" s="249">
        <v>0.02</v>
      </c>
      <c r="O124" s="249">
        <v>0.02</v>
      </c>
      <c r="P124" s="249">
        <v>0.02</v>
      </c>
      <c r="Q124" s="249">
        <v>0.02</v>
      </c>
      <c r="R124" s="247" t="s">
        <v>208</v>
      </c>
      <c r="S124" s="88"/>
    </row>
    <row r="125" spans="1:19" ht="31.5" outlineLevel="1" x14ac:dyDescent="0.25">
      <c r="A125" s="90"/>
      <c r="B125" s="732"/>
      <c r="C125" s="712"/>
      <c r="D125" s="734"/>
      <c r="E125" s="737"/>
      <c r="F125" s="252" t="s">
        <v>252</v>
      </c>
      <c r="G125" s="251" t="s">
        <v>251</v>
      </c>
      <c r="H125" s="250"/>
      <c r="I125" s="253">
        <v>0.02</v>
      </c>
      <c r="J125" s="249">
        <v>0.02</v>
      </c>
      <c r="K125" s="249">
        <v>0.02</v>
      </c>
      <c r="L125" s="249">
        <v>0.02</v>
      </c>
      <c r="M125" s="249">
        <v>0.02</v>
      </c>
      <c r="N125" s="249">
        <v>0.02</v>
      </c>
      <c r="O125" s="249">
        <v>0.02</v>
      </c>
      <c r="P125" s="249">
        <v>0.02</v>
      </c>
      <c r="Q125" s="249">
        <v>0.02</v>
      </c>
      <c r="R125" s="247" t="s">
        <v>208</v>
      </c>
      <c r="S125" s="88"/>
    </row>
    <row r="126" spans="1:19" ht="31.5" outlineLevel="1" x14ac:dyDescent="0.25">
      <c r="A126" s="90"/>
      <c r="B126" s="732"/>
      <c r="C126" s="712"/>
      <c r="D126" s="734"/>
      <c r="E126" s="737"/>
      <c r="F126" s="252" t="s">
        <v>250</v>
      </c>
      <c r="G126" s="251" t="s">
        <v>249</v>
      </c>
      <c r="H126" s="250"/>
      <c r="I126" s="253">
        <v>0.1</v>
      </c>
      <c r="J126" s="249">
        <v>0.1</v>
      </c>
      <c r="K126" s="249">
        <v>0.1</v>
      </c>
      <c r="L126" s="249">
        <v>0.1</v>
      </c>
      <c r="M126" s="249">
        <v>0.1</v>
      </c>
      <c r="N126" s="249">
        <v>0.1</v>
      </c>
      <c r="O126" s="249">
        <v>0.1</v>
      </c>
      <c r="P126" s="249">
        <v>0.1</v>
      </c>
      <c r="Q126" s="249">
        <v>0.1</v>
      </c>
      <c r="R126" s="247" t="s">
        <v>208</v>
      </c>
      <c r="S126" s="88"/>
    </row>
    <row r="127" spans="1:19" ht="31.5" outlineLevel="1" x14ac:dyDescent="0.25">
      <c r="A127" s="90"/>
      <c r="B127" s="732"/>
      <c r="C127" s="712"/>
      <c r="D127" s="734"/>
      <c r="E127" s="737"/>
      <c r="F127" s="252" t="s">
        <v>248</v>
      </c>
      <c r="G127" s="251" t="s">
        <v>247</v>
      </c>
      <c r="H127" s="250"/>
      <c r="I127" s="253">
        <v>0.06</v>
      </c>
      <c r="J127" s="249">
        <v>0.06</v>
      </c>
      <c r="K127" s="249">
        <v>0.06</v>
      </c>
      <c r="L127" s="249">
        <v>0.06</v>
      </c>
      <c r="M127" s="249">
        <v>0.06</v>
      </c>
      <c r="N127" s="249">
        <v>0.06</v>
      </c>
      <c r="O127" s="249">
        <v>0.06</v>
      </c>
      <c r="P127" s="249">
        <v>0.06</v>
      </c>
      <c r="Q127" s="249">
        <v>0.06</v>
      </c>
      <c r="R127" s="247" t="s">
        <v>208</v>
      </c>
      <c r="S127" s="88"/>
    </row>
    <row r="128" spans="1:19" ht="31.5" outlineLevel="1" x14ac:dyDescent="0.25">
      <c r="A128" s="90"/>
      <c r="B128" s="732"/>
      <c r="C128" s="712"/>
      <c r="D128" s="734"/>
      <c r="E128" s="737"/>
      <c r="F128" s="252" t="s">
        <v>246</v>
      </c>
      <c r="G128" s="251" t="s">
        <v>245</v>
      </c>
      <c r="H128" s="250"/>
      <c r="I128" s="253">
        <v>0.14000000000000001</v>
      </c>
      <c r="J128" s="249">
        <v>0.09</v>
      </c>
      <c r="K128" s="249">
        <v>0.15</v>
      </c>
      <c r="L128" s="249">
        <v>0.15</v>
      </c>
      <c r="M128" s="249">
        <v>0.12</v>
      </c>
      <c r="N128" s="249">
        <v>0.12</v>
      </c>
      <c r="O128" s="249">
        <v>0.11</v>
      </c>
      <c r="P128" s="249">
        <v>0.12</v>
      </c>
      <c r="Q128" s="249">
        <v>0.12</v>
      </c>
      <c r="R128" s="247" t="s">
        <v>208</v>
      </c>
      <c r="S128" s="88"/>
    </row>
    <row r="129" spans="1:19" ht="21" outlineLevel="1" x14ac:dyDescent="0.25">
      <c r="A129" s="90"/>
      <c r="B129" s="732"/>
      <c r="C129" s="712"/>
      <c r="D129" s="734"/>
      <c r="E129" s="737"/>
      <c r="F129" s="252" t="s">
        <v>244</v>
      </c>
      <c r="G129" s="251" t="s">
        <v>243</v>
      </c>
      <c r="H129" s="250"/>
      <c r="I129" s="253">
        <v>0.41</v>
      </c>
      <c r="J129" s="249">
        <v>0.43</v>
      </c>
      <c r="K129" s="249">
        <v>0.32</v>
      </c>
      <c r="L129" s="249">
        <v>0.32</v>
      </c>
      <c r="M129" s="249">
        <v>0.42</v>
      </c>
      <c r="N129" s="249">
        <v>0.34</v>
      </c>
      <c r="O129" s="249">
        <v>0.4</v>
      </c>
      <c r="P129" s="249">
        <v>0.42</v>
      </c>
      <c r="Q129" s="249">
        <v>0.42</v>
      </c>
      <c r="R129" s="247" t="s">
        <v>208</v>
      </c>
      <c r="S129" s="88"/>
    </row>
    <row r="130" spans="1:19" ht="21" outlineLevel="1" x14ac:dyDescent="0.25">
      <c r="A130" s="90"/>
      <c r="B130" s="732"/>
      <c r="C130" s="712"/>
      <c r="D130" s="734"/>
      <c r="E130" s="737"/>
      <c r="F130" s="252" t="s">
        <v>242</v>
      </c>
      <c r="G130" s="251" t="s">
        <v>241</v>
      </c>
      <c r="H130" s="250"/>
      <c r="I130" s="253">
        <v>0.18</v>
      </c>
      <c r="J130" s="249">
        <v>0.18</v>
      </c>
      <c r="K130" s="249">
        <v>0.13</v>
      </c>
      <c r="L130" s="249">
        <v>0.13</v>
      </c>
      <c r="M130" s="249">
        <v>0.13</v>
      </c>
      <c r="N130" s="249">
        <v>0.13</v>
      </c>
      <c r="O130" s="249">
        <v>0.13</v>
      </c>
      <c r="P130" s="249">
        <v>0.13</v>
      </c>
      <c r="Q130" s="249">
        <v>0.13</v>
      </c>
      <c r="R130" s="247" t="s">
        <v>208</v>
      </c>
      <c r="S130" s="88"/>
    </row>
    <row r="131" spans="1:19" ht="21" outlineLevel="1" x14ac:dyDescent="0.25">
      <c r="A131" s="90"/>
      <c r="B131" s="732"/>
      <c r="C131" s="712"/>
      <c r="D131" s="734"/>
      <c r="E131" s="737"/>
      <c r="F131" s="252" t="s">
        <v>240</v>
      </c>
      <c r="G131" s="251" t="s">
        <v>239</v>
      </c>
      <c r="H131" s="250"/>
      <c r="I131" s="253">
        <v>0.1</v>
      </c>
      <c r="J131" s="249">
        <v>0.1</v>
      </c>
      <c r="K131" s="249">
        <v>0.08</v>
      </c>
      <c r="L131" s="249">
        <v>0.08</v>
      </c>
      <c r="M131" s="249">
        <v>0.08</v>
      </c>
      <c r="N131" s="249">
        <v>0.08</v>
      </c>
      <c r="O131" s="249">
        <v>0.08</v>
      </c>
      <c r="P131" s="249">
        <v>0.08</v>
      </c>
      <c r="Q131" s="249">
        <v>0.08</v>
      </c>
      <c r="R131" s="247" t="s">
        <v>208</v>
      </c>
      <c r="S131" s="88"/>
    </row>
    <row r="132" spans="1:19" ht="21" outlineLevel="1" x14ac:dyDescent="0.25">
      <c r="A132" s="90"/>
      <c r="B132" s="732"/>
      <c r="C132" s="712"/>
      <c r="D132" s="734"/>
      <c r="E132" s="737"/>
      <c r="F132" s="252" t="s">
        <v>238</v>
      </c>
      <c r="G132" s="251" t="s">
        <v>237</v>
      </c>
      <c r="H132" s="250"/>
      <c r="I132" s="253">
        <v>0.04</v>
      </c>
      <c r="J132" s="249">
        <v>0.04</v>
      </c>
      <c r="K132" s="249">
        <v>0.04</v>
      </c>
      <c r="L132" s="249">
        <v>0.04</v>
      </c>
      <c r="M132" s="249">
        <v>0.04</v>
      </c>
      <c r="N132" s="249">
        <v>0.04</v>
      </c>
      <c r="O132" s="249">
        <v>0.04</v>
      </c>
      <c r="P132" s="249">
        <v>0.04</v>
      </c>
      <c r="Q132" s="249">
        <v>0.04</v>
      </c>
      <c r="R132" s="247" t="s">
        <v>208</v>
      </c>
      <c r="S132" s="88"/>
    </row>
    <row r="133" spans="1:19" ht="21" outlineLevel="1" x14ac:dyDescent="0.25">
      <c r="A133" s="90"/>
      <c r="B133" s="732"/>
      <c r="C133" s="712"/>
      <c r="D133" s="734"/>
      <c r="E133" s="737"/>
      <c r="F133" s="252" t="s">
        <v>236</v>
      </c>
      <c r="G133" s="251" t="s">
        <v>235</v>
      </c>
      <c r="H133" s="250"/>
      <c r="I133" s="253">
        <v>0.25</v>
      </c>
      <c r="J133" s="249">
        <v>0.25</v>
      </c>
      <c r="K133" s="249">
        <v>0.25</v>
      </c>
      <c r="L133" s="249">
        <v>0.25</v>
      </c>
      <c r="M133" s="249">
        <v>0.25</v>
      </c>
      <c r="N133" s="249">
        <v>0.25</v>
      </c>
      <c r="O133" s="249">
        <v>0.25</v>
      </c>
      <c r="P133" s="249">
        <v>0.25</v>
      </c>
      <c r="Q133" s="249">
        <v>0.25</v>
      </c>
      <c r="R133" s="247" t="s">
        <v>208</v>
      </c>
      <c r="S133" s="88"/>
    </row>
    <row r="134" spans="1:19" ht="31.5" outlineLevel="1" x14ac:dyDescent="0.25">
      <c r="A134" s="90"/>
      <c r="B134" s="732"/>
      <c r="C134" s="712"/>
      <c r="D134" s="734"/>
      <c r="E134" s="737"/>
      <c r="F134" s="252" t="s">
        <v>234</v>
      </c>
      <c r="G134" s="251" t="s">
        <v>233</v>
      </c>
      <c r="H134" s="250"/>
      <c r="I134" s="253">
        <v>0.04</v>
      </c>
      <c r="J134" s="249">
        <v>0.04</v>
      </c>
      <c r="K134" s="249">
        <v>0.04</v>
      </c>
      <c r="L134" s="249">
        <v>0.04</v>
      </c>
      <c r="M134" s="249">
        <v>0.04</v>
      </c>
      <c r="N134" s="249">
        <v>0.04</v>
      </c>
      <c r="O134" s="249">
        <v>0.04</v>
      </c>
      <c r="P134" s="249">
        <v>0.04</v>
      </c>
      <c r="Q134" s="249">
        <v>0.04</v>
      </c>
      <c r="R134" s="247"/>
      <c r="S134" s="88"/>
    </row>
    <row r="135" spans="1:19" ht="31.5" outlineLevel="1" x14ac:dyDescent="0.25">
      <c r="A135" s="90"/>
      <c r="B135" s="732"/>
      <c r="C135" s="739" t="s">
        <v>232</v>
      </c>
      <c r="D135" s="734"/>
      <c r="E135" s="737"/>
      <c r="F135" s="252" t="s">
        <v>231</v>
      </c>
      <c r="G135" s="251" t="s">
        <v>230</v>
      </c>
      <c r="H135" s="250"/>
      <c r="I135" s="248" t="s">
        <v>208</v>
      </c>
      <c r="J135" s="248" t="s">
        <v>208</v>
      </c>
      <c r="K135" s="248" t="s">
        <v>208</v>
      </c>
      <c r="L135" s="248" t="s">
        <v>208</v>
      </c>
      <c r="M135" s="248" t="s">
        <v>208</v>
      </c>
      <c r="N135" s="248" t="s">
        <v>208</v>
      </c>
      <c r="O135" s="248" t="s">
        <v>208</v>
      </c>
      <c r="P135" s="249">
        <v>2E-3</v>
      </c>
      <c r="Q135" s="249">
        <v>2E-3</v>
      </c>
      <c r="R135" s="275">
        <v>1.5E-3</v>
      </c>
      <c r="S135" s="88"/>
    </row>
    <row r="136" spans="1:19" outlineLevel="1" x14ac:dyDescent="0.25">
      <c r="A136" s="90"/>
      <c r="B136" s="732"/>
      <c r="C136" s="712"/>
      <c r="D136" s="734"/>
      <c r="E136" s="737"/>
      <c r="F136" s="252" t="s">
        <v>229</v>
      </c>
      <c r="G136" s="251" t="s">
        <v>228</v>
      </c>
      <c r="H136" s="250"/>
      <c r="I136" s="248" t="s">
        <v>208</v>
      </c>
      <c r="J136" s="248" t="s">
        <v>208</v>
      </c>
      <c r="K136" s="248" t="s">
        <v>208</v>
      </c>
      <c r="L136" s="248" t="s">
        <v>208</v>
      </c>
      <c r="M136" s="248" t="s">
        <v>208</v>
      </c>
      <c r="N136" s="248" t="s">
        <v>208</v>
      </c>
      <c r="O136" s="248" t="s">
        <v>208</v>
      </c>
      <c r="P136" s="249">
        <v>1.7999999999999999E-2</v>
      </c>
      <c r="Q136" s="249">
        <v>1.7999999999999999E-2</v>
      </c>
      <c r="R136" s="275">
        <v>1.5E-3</v>
      </c>
      <c r="S136" s="88"/>
    </row>
    <row r="137" spans="1:19" ht="105.75" outlineLevel="1" thickBot="1" x14ac:dyDescent="0.3">
      <c r="A137" s="90"/>
      <c r="B137" s="732"/>
      <c r="C137" s="712"/>
      <c r="D137" s="735"/>
      <c r="E137" s="738"/>
      <c r="F137" s="274" t="s">
        <v>227</v>
      </c>
      <c r="G137" s="273" t="s">
        <v>226</v>
      </c>
      <c r="H137" s="272"/>
      <c r="I137" s="248"/>
      <c r="J137" s="248"/>
      <c r="K137" s="248"/>
      <c r="L137" s="248"/>
      <c r="M137" s="248"/>
      <c r="N137" s="248"/>
      <c r="O137" s="248"/>
      <c r="P137" s="271">
        <v>2.1999999999999999E-2</v>
      </c>
      <c r="Q137" s="271">
        <v>2.1999999999999999E-2</v>
      </c>
      <c r="R137" s="247"/>
      <c r="S137" s="88"/>
    </row>
    <row r="138" spans="1:19" ht="3.95" customHeight="1" outlineLevel="1" x14ac:dyDescent="0.25">
      <c r="A138" s="90"/>
      <c r="B138" s="720"/>
      <c r="C138" s="721"/>
      <c r="D138" s="721"/>
      <c r="E138" s="721"/>
      <c r="F138" s="722"/>
      <c r="G138" s="722"/>
      <c r="H138" s="403"/>
      <c r="I138" s="270"/>
      <c r="J138" s="270"/>
      <c r="K138" s="270"/>
      <c r="L138" s="270"/>
      <c r="M138" s="270"/>
      <c r="N138" s="270"/>
      <c r="O138" s="270"/>
      <c r="P138" s="270"/>
      <c r="Q138" s="270"/>
      <c r="R138" s="269"/>
      <c r="S138" s="88"/>
    </row>
    <row r="139" spans="1:19" ht="3.95" customHeight="1" outlineLevel="1" x14ac:dyDescent="0.25">
      <c r="A139" s="90"/>
      <c r="B139" s="723"/>
      <c r="C139" s="724"/>
      <c r="D139" s="724"/>
      <c r="E139" s="724"/>
      <c r="F139" s="725"/>
      <c r="G139" s="725"/>
      <c r="H139" s="405"/>
      <c r="I139" s="268"/>
      <c r="J139" s="268"/>
      <c r="K139" s="268"/>
      <c r="L139" s="268"/>
      <c r="M139" s="268"/>
      <c r="N139" s="268"/>
      <c r="O139" s="268"/>
      <c r="P139" s="268"/>
      <c r="Q139" s="268"/>
      <c r="R139" s="267"/>
      <c r="S139" s="113"/>
    </row>
    <row r="140" spans="1:19" ht="3.95" customHeight="1" outlineLevel="1" x14ac:dyDescent="0.25">
      <c r="A140" s="112"/>
      <c r="B140" s="726"/>
      <c r="C140" s="686"/>
      <c r="D140" s="686"/>
      <c r="E140" s="686"/>
      <c r="F140" s="686"/>
      <c r="G140" s="686"/>
      <c r="H140" s="399"/>
      <c r="I140" s="688"/>
      <c r="J140" s="688"/>
      <c r="K140" s="688"/>
      <c r="L140" s="688"/>
      <c r="M140" s="688"/>
      <c r="N140" s="688"/>
      <c r="O140" s="688"/>
      <c r="P140" s="688"/>
      <c r="Q140" s="688"/>
      <c r="R140" s="727"/>
      <c r="S140" s="110"/>
    </row>
    <row r="141" spans="1:19" ht="3.95" customHeight="1" thickBot="1" x14ac:dyDescent="0.3">
      <c r="A141" s="112"/>
      <c r="B141" s="266"/>
      <c r="C141" s="265"/>
      <c r="D141" s="265"/>
      <c r="E141" s="265"/>
      <c r="F141" s="264"/>
      <c r="G141" s="263"/>
      <c r="H141" s="263"/>
      <c r="I141" s="262"/>
      <c r="J141" s="262"/>
      <c r="K141" s="262"/>
      <c r="L141" s="262"/>
      <c r="M141" s="262"/>
      <c r="N141" s="262"/>
      <c r="O141" s="262"/>
      <c r="P141" s="262"/>
      <c r="Q141" s="262"/>
      <c r="R141" s="261"/>
      <c r="S141" s="110"/>
    </row>
    <row r="142" spans="1:19" ht="18" customHeight="1" outlineLevel="1" thickBot="1" x14ac:dyDescent="0.3">
      <c r="A142" s="112"/>
      <c r="B142" s="705" t="s">
        <v>19</v>
      </c>
      <c r="C142" s="706"/>
      <c r="D142" s="706"/>
      <c r="E142" s="706"/>
      <c r="F142" s="706"/>
      <c r="G142" s="706"/>
      <c r="H142" s="706"/>
      <c r="I142" s="706"/>
      <c r="J142" s="706"/>
      <c r="K142" s="706"/>
      <c r="L142" s="706"/>
      <c r="M142" s="706"/>
      <c r="N142" s="706"/>
      <c r="O142" s="706"/>
      <c r="P142" s="706"/>
      <c r="Q142" s="706"/>
      <c r="R142" s="707"/>
      <c r="S142" s="110"/>
    </row>
    <row r="143" spans="1:19" ht="21" outlineLevel="1" x14ac:dyDescent="0.25">
      <c r="A143" s="90"/>
      <c r="B143" s="708" t="s">
        <v>224</v>
      </c>
      <c r="C143" s="711" t="s">
        <v>223</v>
      </c>
      <c r="D143" s="714" t="s">
        <v>222</v>
      </c>
      <c r="E143" s="714" t="s">
        <v>221</v>
      </c>
      <c r="F143" s="260" t="s">
        <v>220</v>
      </c>
      <c r="G143" s="259" t="s">
        <v>219</v>
      </c>
      <c r="H143" s="258"/>
      <c r="I143" s="257">
        <v>0.08</v>
      </c>
      <c r="J143" s="255">
        <v>0.08</v>
      </c>
      <c r="K143" s="255">
        <v>0.08</v>
      </c>
      <c r="L143" s="256"/>
      <c r="M143" s="255">
        <v>0.08</v>
      </c>
      <c r="N143" s="255">
        <v>0.08</v>
      </c>
      <c r="O143" s="255">
        <v>0.08</v>
      </c>
      <c r="P143" s="255">
        <v>0.08</v>
      </c>
      <c r="Q143" s="255">
        <v>0.08</v>
      </c>
      <c r="R143" s="254" t="s">
        <v>208</v>
      </c>
      <c r="S143" s="88"/>
    </row>
    <row r="144" spans="1:19" ht="21" outlineLevel="1" x14ac:dyDescent="0.25">
      <c r="A144" s="90"/>
      <c r="B144" s="709"/>
      <c r="C144" s="712"/>
      <c r="D144" s="715"/>
      <c r="E144" s="715"/>
      <c r="F144" s="252" t="s">
        <v>218</v>
      </c>
      <c r="G144" s="251" t="s">
        <v>217</v>
      </c>
      <c r="H144" s="250"/>
      <c r="I144" s="253">
        <v>0.02</v>
      </c>
      <c r="J144" s="249">
        <v>0.02</v>
      </c>
      <c r="K144" s="249">
        <v>0.02</v>
      </c>
      <c r="L144" s="248"/>
      <c r="M144" s="249">
        <v>0.02</v>
      </c>
      <c r="N144" s="249">
        <v>0.02</v>
      </c>
      <c r="O144" s="249">
        <v>0.02</v>
      </c>
      <c r="P144" s="249">
        <v>0.02</v>
      </c>
      <c r="Q144" s="249">
        <v>0.02</v>
      </c>
      <c r="R144" s="247" t="s">
        <v>208</v>
      </c>
      <c r="S144" s="88"/>
    </row>
    <row r="145" spans="1:19" outlineLevel="1" x14ac:dyDescent="0.25">
      <c r="A145" s="90"/>
      <c r="B145" s="709"/>
      <c r="C145" s="712"/>
      <c r="D145" s="715"/>
      <c r="E145" s="715"/>
      <c r="F145" s="252" t="s">
        <v>216</v>
      </c>
      <c r="G145" s="251" t="s">
        <v>215</v>
      </c>
      <c r="H145" s="250"/>
      <c r="I145" s="248" t="s">
        <v>208</v>
      </c>
      <c r="J145" s="248" t="s">
        <v>208</v>
      </c>
      <c r="K145" s="248" t="s">
        <v>208</v>
      </c>
      <c r="L145" s="248"/>
      <c r="M145" s="248" t="s">
        <v>208</v>
      </c>
      <c r="N145" s="248" t="s">
        <v>208</v>
      </c>
      <c r="O145" s="248" t="s">
        <v>208</v>
      </c>
      <c r="P145" s="249">
        <v>0.13</v>
      </c>
      <c r="Q145" s="249">
        <v>0.13</v>
      </c>
      <c r="R145" s="247" t="s">
        <v>208</v>
      </c>
      <c r="S145" s="88"/>
    </row>
    <row r="146" spans="1:19" ht="21" outlineLevel="1" x14ac:dyDescent="0.25">
      <c r="A146" s="90"/>
      <c r="B146" s="709"/>
      <c r="C146" s="712"/>
      <c r="D146" s="715"/>
      <c r="E146" s="715"/>
      <c r="F146" s="252" t="s">
        <v>214</v>
      </c>
      <c r="G146" s="251" t="s">
        <v>213</v>
      </c>
      <c r="H146" s="250"/>
      <c r="I146" s="248" t="s">
        <v>208</v>
      </c>
      <c r="J146" s="249">
        <v>0.22</v>
      </c>
      <c r="K146" s="248" t="s">
        <v>208</v>
      </c>
      <c r="L146" s="248"/>
      <c r="M146" s="248" t="s">
        <v>208</v>
      </c>
      <c r="N146" s="248" t="s">
        <v>208</v>
      </c>
      <c r="O146" s="248" t="s">
        <v>208</v>
      </c>
      <c r="P146" s="248" t="s">
        <v>208</v>
      </c>
      <c r="Q146" s="248" t="s">
        <v>208</v>
      </c>
      <c r="R146" s="247" t="s">
        <v>208</v>
      </c>
      <c r="S146" s="88"/>
    </row>
    <row r="147" spans="1:19" ht="21" outlineLevel="1" x14ac:dyDescent="0.25">
      <c r="A147" s="90"/>
      <c r="B147" s="709"/>
      <c r="C147" s="712"/>
      <c r="D147" s="715"/>
      <c r="E147" s="715"/>
      <c r="F147" s="252" t="s">
        <v>212</v>
      </c>
      <c r="G147" s="251" t="s">
        <v>211</v>
      </c>
      <c r="H147" s="250"/>
      <c r="I147" s="248" t="s">
        <v>208</v>
      </c>
      <c r="J147" s="248" t="s">
        <v>208</v>
      </c>
      <c r="K147" s="249">
        <v>0.18</v>
      </c>
      <c r="L147" s="248"/>
      <c r="M147" s="248" t="s">
        <v>208</v>
      </c>
      <c r="N147" s="249">
        <v>0.18</v>
      </c>
      <c r="O147" s="248" t="s">
        <v>208</v>
      </c>
      <c r="P147" s="248" t="s">
        <v>208</v>
      </c>
      <c r="Q147" s="248" t="s">
        <v>208</v>
      </c>
      <c r="R147" s="247" t="s">
        <v>208</v>
      </c>
      <c r="S147" s="88"/>
    </row>
    <row r="148" spans="1:19" ht="32.25" outlineLevel="1" thickBot="1" x14ac:dyDescent="0.3">
      <c r="A148" s="90"/>
      <c r="B148" s="710"/>
      <c r="C148" s="713"/>
      <c r="D148" s="716"/>
      <c r="E148" s="716"/>
      <c r="F148" s="246" t="s">
        <v>210</v>
      </c>
      <c r="G148" s="245" t="s">
        <v>209</v>
      </c>
      <c r="H148" s="244"/>
      <c r="I148" s="243">
        <v>0.05</v>
      </c>
      <c r="J148" s="241">
        <v>0.05</v>
      </c>
      <c r="K148" s="241">
        <v>0.05</v>
      </c>
      <c r="L148" s="242"/>
      <c r="M148" s="242" t="s">
        <v>208</v>
      </c>
      <c r="N148" s="242" t="s">
        <v>208</v>
      </c>
      <c r="O148" s="242" t="s">
        <v>208</v>
      </c>
      <c r="P148" s="241">
        <v>0.05</v>
      </c>
      <c r="Q148" s="241">
        <v>0.05</v>
      </c>
      <c r="R148" s="240"/>
      <c r="S148" s="88"/>
    </row>
    <row r="149" spans="1:19" ht="15.75" customHeight="1" outlineLevel="1" x14ac:dyDescent="0.25">
      <c r="A149" s="90"/>
      <c r="B149" s="717" t="s">
        <v>207</v>
      </c>
      <c r="C149" s="718"/>
      <c r="D149" s="718"/>
      <c r="E149" s="718"/>
      <c r="F149" s="719" t="s">
        <v>206</v>
      </c>
      <c r="G149" s="719"/>
      <c r="H149" s="406"/>
      <c r="I149" s="239" t="str">
        <f t="shared" ref="I149:R149" si="2">IF(I$15&lt;&gt;0,SUMIF($H$143:$H$148,"X",I$143:I$148),"0")</f>
        <v>0</v>
      </c>
      <c r="J149" s="239" t="str">
        <f t="shared" si="2"/>
        <v>0</v>
      </c>
      <c r="K149" s="239" t="str">
        <f t="shared" si="2"/>
        <v>0</v>
      </c>
      <c r="L149" s="239" t="str">
        <f t="shared" si="2"/>
        <v>0</v>
      </c>
      <c r="M149" s="239" t="str">
        <f t="shared" si="2"/>
        <v>0</v>
      </c>
      <c r="N149" s="239" t="str">
        <f t="shared" si="2"/>
        <v>0</v>
      </c>
      <c r="O149" s="239" t="str">
        <f t="shared" si="2"/>
        <v>0</v>
      </c>
      <c r="P149" s="239" t="str">
        <f t="shared" si="2"/>
        <v>0</v>
      </c>
      <c r="Q149" s="239" t="str">
        <f t="shared" si="2"/>
        <v>0</v>
      </c>
      <c r="R149" s="238" t="str">
        <f t="shared" si="2"/>
        <v>0</v>
      </c>
      <c r="S149" s="88"/>
    </row>
    <row r="150" spans="1:19" ht="36" customHeight="1" outlineLevel="1" x14ac:dyDescent="0.25">
      <c r="A150" s="90"/>
      <c r="B150" s="696" t="s">
        <v>205</v>
      </c>
      <c r="C150" s="697"/>
      <c r="D150" s="697"/>
      <c r="E150" s="697"/>
      <c r="F150" s="698" t="s">
        <v>204</v>
      </c>
      <c r="G150" s="698"/>
      <c r="H150" s="407"/>
      <c r="I150" s="237">
        <f t="shared" ref="I150:R150" si="3">I149*I19*I16*I15</f>
        <v>0</v>
      </c>
      <c r="J150" s="237">
        <f t="shared" si="3"/>
        <v>0</v>
      </c>
      <c r="K150" s="237">
        <f t="shared" si="3"/>
        <v>0</v>
      </c>
      <c r="L150" s="237">
        <f t="shared" si="3"/>
        <v>0</v>
      </c>
      <c r="M150" s="237">
        <f t="shared" si="3"/>
        <v>0</v>
      </c>
      <c r="N150" s="237">
        <f t="shared" si="3"/>
        <v>0</v>
      </c>
      <c r="O150" s="237">
        <f t="shared" si="3"/>
        <v>0</v>
      </c>
      <c r="P150" s="237">
        <f t="shared" si="3"/>
        <v>0</v>
      </c>
      <c r="Q150" s="237">
        <f t="shared" si="3"/>
        <v>0</v>
      </c>
      <c r="R150" s="236">
        <f t="shared" si="3"/>
        <v>0</v>
      </c>
      <c r="S150" s="113"/>
    </row>
    <row r="151" spans="1:19" ht="26.25" customHeight="1" outlineLevel="1" thickBot="1" x14ac:dyDescent="0.3">
      <c r="A151" s="112"/>
      <c r="B151" s="699" t="s">
        <v>461</v>
      </c>
      <c r="C151" s="700"/>
      <c r="D151" s="700"/>
      <c r="E151" s="700"/>
      <c r="F151" s="700"/>
      <c r="G151" s="701"/>
      <c r="H151" s="235"/>
      <c r="I151" s="702">
        <f>SUM(I150:R150)</f>
        <v>0</v>
      </c>
      <c r="J151" s="702"/>
      <c r="K151" s="702"/>
      <c r="L151" s="702"/>
      <c r="M151" s="702"/>
      <c r="N151" s="702"/>
      <c r="O151" s="702"/>
      <c r="P151" s="702"/>
      <c r="Q151" s="703"/>
      <c r="R151" s="704"/>
      <c r="S151" s="110"/>
    </row>
    <row r="152" spans="1:19" ht="9.9499999999999993" customHeight="1" x14ac:dyDescent="0.25">
      <c r="A152" s="90"/>
      <c r="B152" s="234"/>
      <c r="C152" s="233"/>
      <c r="D152" s="232"/>
      <c r="E152" s="232"/>
      <c r="F152" s="231"/>
      <c r="G152" s="230"/>
      <c r="H152" s="229"/>
      <c r="I152" s="228"/>
      <c r="J152" s="228"/>
      <c r="K152" s="228"/>
      <c r="L152" s="228"/>
      <c r="M152" s="228"/>
      <c r="N152" s="228"/>
      <c r="O152" s="228"/>
      <c r="P152" s="228"/>
      <c r="Q152" s="228"/>
      <c r="R152" s="227"/>
      <c r="S152" s="88"/>
    </row>
    <row r="153" spans="1:19" ht="15" customHeight="1" x14ac:dyDescent="0.25">
      <c r="A153" s="90"/>
      <c r="B153" s="693"/>
      <c r="C153" s="693"/>
      <c r="D153" s="693"/>
      <c r="E153" s="693"/>
      <c r="F153" s="693"/>
      <c r="G153" s="693"/>
      <c r="H153" s="408"/>
      <c r="I153" s="694"/>
      <c r="J153" s="695"/>
      <c r="K153" s="695"/>
      <c r="L153" s="695"/>
      <c r="M153" s="695"/>
      <c r="N153" s="695"/>
      <c r="O153" s="695"/>
      <c r="P153" s="695"/>
      <c r="Q153" s="695"/>
      <c r="R153" s="695"/>
      <c r="S153" s="88"/>
    </row>
    <row r="154" spans="1:19" ht="15" customHeight="1" x14ac:dyDescent="0.25">
      <c r="A154" s="90"/>
      <c r="B154" s="693"/>
      <c r="C154" s="693"/>
      <c r="D154" s="693"/>
      <c r="E154" s="693"/>
      <c r="F154" s="693"/>
      <c r="G154" s="693"/>
      <c r="H154" s="408"/>
      <c r="I154" s="694"/>
      <c r="J154" s="694"/>
      <c r="K154" s="694"/>
      <c r="L154" s="694"/>
      <c r="M154" s="694"/>
      <c r="N154" s="694"/>
      <c r="O154" s="694"/>
      <c r="P154" s="694"/>
      <c r="Q154" s="694"/>
      <c r="R154" s="694"/>
      <c r="S154" s="88"/>
    </row>
    <row r="155" spans="1:19" ht="15" customHeight="1" x14ac:dyDescent="0.25">
      <c r="A155" s="90"/>
      <c r="B155" s="693"/>
      <c r="C155" s="693"/>
      <c r="D155" s="693"/>
      <c r="E155" s="693"/>
      <c r="F155" s="693"/>
      <c r="G155" s="693"/>
      <c r="H155" s="408"/>
      <c r="I155" s="694"/>
      <c r="J155" s="695"/>
      <c r="K155" s="695"/>
      <c r="L155" s="695"/>
      <c r="M155" s="695"/>
      <c r="N155" s="695"/>
      <c r="O155" s="695"/>
      <c r="P155" s="695"/>
      <c r="Q155" s="695"/>
      <c r="R155" s="695"/>
      <c r="S155" s="88"/>
    </row>
    <row r="156" spans="1:19" ht="15" customHeight="1" x14ac:dyDescent="0.25">
      <c r="A156" s="90"/>
      <c r="B156" s="692"/>
      <c r="C156" s="692"/>
      <c r="D156" s="692"/>
      <c r="E156" s="692"/>
      <c r="F156" s="692"/>
      <c r="G156" s="692"/>
      <c r="H156" s="399"/>
      <c r="I156" s="688"/>
      <c r="J156" s="692"/>
      <c r="K156" s="692"/>
      <c r="L156" s="692"/>
      <c r="M156" s="692"/>
      <c r="N156" s="692"/>
      <c r="O156" s="692"/>
      <c r="P156" s="692"/>
      <c r="Q156" s="692"/>
      <c r="R156" s="692"/>
      <c r="S156" s="88"/>
    </row>
    <row r="157" spans="1:19" ht="15" customHeight="1" x14ac:dyDescent="0.25">
      <c r="A157" s="90"/>
      <c r="B157" s="692"/>
      <c r="C157" s="692"/>
      <c r="D157" s="692"/>
      <c r="E157" s="692"/>
      <c r="F157" s="692"/>
      <c r="G157" s="692"/>
      <c r="H157" s="399"/>
      <c r="I157" s="688"/>
      <c r="J157" s="692"/>
      <c r="K157" s="692"/>
      <c r="L157" s="692"/>
      <c r="M157" s="692"/>
      <c r="N157" s="692"/>
      <c r="O157" s="692"/>
      <c r="P157" s="692"/>
      <c r="Q157" s="692"/>
      <c r="R157" s="692"/>
      <c r="S157" s="88"/>
    </row>
    <row r="158" spans="1:19" ht="15" customHeight="1" x14ac:dyDescent="0.25">
      <c r="A158" s="90"/>
      <c r="B158" s="692"/>
      <c r="C158" s="692"/>
      <c r="D158" s="692"/>
      <c r="E158" s="692"/>
      <c r="F158" s="692"/>
      <c r="G158" s="692"/>
      <c r="H158" s="399"/>
      <c r="I158" s="688"/>
      <c r="J158" s="692"/>
      <c r="K158" s="692"/>
      <c r="L158" s="692"/>
      <c r="M158" s="692"/>
      <c r="N158" s="692"/>
      <c r="O158" s="692"/>
      <c r="P158" s="692"/>
      <c r="Q158" s="692"/>
      <c r="R158" s="692"/>
      <c r="S158" s="88"/>
    </row>
    <row r="159" spans="1:19" ht="9.9499999999999993" customHeight="1" x14ac:dyDescent="0.25">
      <c r="A159" s="90"/>
      <c r="B159" s="408"/>
      <c r="C159" s="408"/>
      <c r="D159" s="408"/>
      <c r="E159" s="408"/>
      <c r="F159" s="408"/>
      <c r="G159" s="408"/>
      <c r="H159" s="408"/>
      <c r="I159" s="223"/>
      <c r="J159" s="408"/>
      <c r="K159" s="408"/>
      <c r="L159" s="408"/>
      <c r="M159" s="408"/>
      <c r="N159" s="408"/>
      <c r="O159" s="408"/>
      <c r="P159" s="408"/>
      <c r="Q159" s="408"/>
      <c r="R159" s="408"/>
      <c r="S159" s="88"/>
    </row>
    <row r="160" spans="1:19" ht="15" customHeight="1" x14ac:dyDescent="0.25">
      <c r="A160" s="90"/>
      <c r="B160" s="692"/>
      <c r="C160" s="692"/>
      <c r="D160" s="692"/>
      <c r="E160" s="692"/>
      <c r="F160" s="692"/>
      <c r="G160" s="692"/>
      <c r="H160" s="399"/>
      <c r="I160" s="688"/>
      <c r="J160" s="692"/>
      <c r="K160" s="692"/>
      <c r="L160" s="692"/>
      <c r="M160" s="692"/>
      <c r="N160" s="692"/>
      <c r="O160" s="692"/>
      <c r="P160" s="692"/>
      <c r="Q160" s="692"/>
      <c r="R160" s="692"/>
      <c r="S160" s="88"/>
    </row>
    <row r="161" spans="1:19" ht="9.9499999999999993" customHeight="1" x14ac:dyDescent="0.25">
      <c r="A161" s="90"/>
      <c r="B161" s="408"/>
      <c r="C161" s="408"/>
      <c r="D161" s="408"/>
      <c r="E161" s="408"/>
      <c r="F161" s="408"/>
      <c r="G161" s="408"/>
      <c r="H161" s="408"/>
      <c r="I161" s="223"/>
      <c r="J161" s="408"/>
      <c r="K161" s="408"/>
      <c r="L161" s="408"/>
      <c r="M161" s="408"/>
      <c r="N161" s="408"/>
      <c r="O161" s="408"/>
      <c r="P161" s="408"/>
      <c r="Q161" s="408"/>
      <c r="R161" s="408"/>
      <c r="S161" s="88"/>
    </row>
    <row r="162" spans="1:19" ht="15" customHeight="1" x14ac:dyDescent="0.25">
      <c r="A162" s="90"/>
      <c r="B162" s="685"/>
      <c r="C162" s="686"/>
      <c r="D162" s="686"/>
      <c r="E162" s="686"/>
      <c r="F162" s="687"/>
      <c r="G162" s="687"/>
      <c r="H162" s="222"/>
      <c r="I162" s="688"/>
      <c r="J162" s="688"/>
      <c r="K162" s="688"/>
      <c r="L162" s="688"/>
      <c r="M162" s="688"/>
      <c r="N162" s="688"/>
      <c r="O162" s="688"/>
      <c r="P162" s="688"/>
      <c r="Q162" s="688"/>
      <c r="R162" s="688"/>
      <c r="S162" s="88"/>
    </row>
    <row r="163" spans="1:19" ht="9.9499999999999993" customHeight="1" x14ac:dyDescent="0.25">
      <c r="A163" s="90"/>
      <c r="B163" s="226"/>
      <c r="C163" s="225"/>
      <c r="D163" s="225"/>
      <c r="E163" s="225"/>
      <c r="F163" s="404"/>
      <c r="G163" s="404"/>
      <c r="H163" s="224"/>
      <c r="I163" s="223"/>
      <c r="J163" s="223"/>
      <c r="K163" s="223"/>
      <c r="L163" s="223"/>
      <c r="M163" s="223"/>
      <c r="N163" s="223"/>
      <c r="O163" s="223"/>
      <c r="P163" s="223"/>
      <c r="Q163" s="223"/>
      <c r="R163" s="223"/>
      <c r="S163" s="88"/>
    </row>
    <row r="164" spans="1:19" ht="15" customHeight="1" x14ac:dyDescent="0.25">
      <c r="A164" s="90"/>
      <c r="B164" s="685"/>
      <c r="C164" s="686"/>
      <c r="D164" s="686"/>
      <c r="E164" s="686"/>
      <c r="F164" s="687"/>
      <c r="G164" s="687"/>
      <c r="H164" s="222"/>
      <c r="I164" s="688"/>
      <c r="J164" s="688"/>
      <c r="K164" s="688"/>
      <c r="L164" s="688"/>
      <c r="M164" s="688"/>
      <c r="N164" s="688"/>
      <c r="O164" s="688"/>
      <c r="P164" s="688"/>
      <c r="Q164" s="688"/>
      <c r="R164" s="688"/>
      <c r="S164" s="88"/>
    </row>
    <row r="165" spans="1:19" ht="15" customHeight="1" x14ac:dyDescent="0.25">
      <c r="A165" s="90"/>
      <c r="B165" s="221"/>
      <c r="C165" s="221"/>
      <c r="D165" s="221"/>
      <c r="E165" s="221"/>
      <c r="F165" s="221"/>
      <c r="G165" s="220"/>
      <c r="H165" s="409"/>
      <c r="I165" s="409"/>
      <c r="J165" s="409"/>
      <c r="K165" s="409"/>
      <c r="L165" s="409"/>
      <c r="M165" s="409"/>
      <c r="N165" s="409"/>
      <c r="O165" s="409"/>
      <c r="P165" s="409"/>
      <c r="Q165" s="409"/>
      <c r="R165" s="409"/>
      <c r="S165" s="88"/>
    </row>
    <row r="166" spans="1:19" ht="20.100000000000001" customHeight="1" x14ac:dyDescent="0.25">
      <c r="A166" s="90"/>
      <c r="B166" s="689"/>
      <c r="C166" s="689"/>
      <c r="D166" s="689"/>
      <c r="E166" s="689"/>
      <c r="F166" s="689"/>
      <c r="G166" s="689"/>
      <c r="H166" s="690"/>
      <c r="I166" s="691"/>
      <c r="J166" s="689"/>
      <c r="K166" s="689"/>
      <c r="L166" s="689"/>
      <c r="M166" s="689"/>
      <c r="N166" s="689"/>
      <c r="O166" s="689"/>
      <c r="P166" s="689"/>
      <c r="Q166" s="689"/>
      <c r="R166" s="689"/>
      <c r="S166" s="88"/>
    </row>
    <row r="167" spans="1:19" ht="15" customHeight="1" x14ac:dyDescent="0.25">
      <c r="A167" s="90"/>
      <c r="B167" s="680"/>
      <c r="C167" s="680"/>
      <c r="D167" s="680"/>
      <c r="E167" s="680"/>
      <c r="F167" s="680"/>
      <c r="G167" s="680"/>
      <c r="H167" s="680"/>
      <c r="I167" s="680"/>
      <c r="J167" s="680"/>
      <c r="K167" s="680"/>
      <c r="L167" s="680"/>
      <c r="M167" s="680"/>
      <c r="N167" s="680"/>
      <c r="O167" s="680"/>
      <c r="P167" s="680"/>
      <c r="Q167" s="680"/>
      <c r="R167" s="680"/>
      <c r="S167" s="88"/>
    </row>
    <row r="168" spans="1:19" ht="30" customHeight="1" x14ac:dyDescent="0.25">
      <c r="A168" s="90"/>
      <c r="B168" s="681"/>
      <c r="C168" s="682"/>
      <c r="D168" s="682"/>
      <c r="E168" s="682"/>
      <c r="F168" s="682"/>
      <c r="G168" s="682"/>
      <c r="H168" s="682"/>
      <c r="I168" s="682"/>
      <c r="J168" s="682"/>
      <c r="K168" s="682"/>
      <c r="L168" s="682"/>
      <c r="M168" s="682"/>
      <c r="N168" s="682"/>
      <c r="O168" s="682"/>
      <c r="P168" s="682"/>
      <c r="Q168" s="682"/>
      <c r="R168" s="682"/>
      <c r="S168" s="88"/>
    </row>
    <row r="169" spans="1:19" x14ac:dyDescent="0.25">
      <c r="A169" s="90"/>
      <c r="B169" s="402"/>
      <c r="C169" s="410"/>
      <c r="D169" s="410"/>
      <c r="E169" s="410"/>
      <c r="F169" s="410"/>
      <c r="G169" s="410"/>
      <c r="H169" s="410"/>
      <c r="I169" s="410"/>
      <c r="J169" s="410"/>
      <c r="K169" s="410"/>
      <c r="L169" s="410"/>
      <c r="M169" s="410"/>
      <c r="N169" s="410"/>
      <c r="O169" s="410"/>
      <c r="P169" s="410"/>
      <c r="Q169" s="410"/>
      <c r="R169" s="410"/>
      <c r="S169" s="88"/>
    </row>
    <row r="170" spans="1:19" x14ac:dyDescent="0.25">
      <c r="B170" s="46"/>
      <c r="C170" s="219"/>
      <c r="D170" s="46"/>
      <c r="E170" s="46"/>
      <c r="F170" s="218"/>
      <c r="G170" s="217"/>
      <c r="H170" s="87"/>
      <c r="I170" s="216"/>
      <c r="J170" s="216"/>
      <c r="K170" s="216"/>
      <c r="L170" s="216"/>
      <c r="M170" s="216"/>
      <c r="N170" s="216"/>
      <c r="O170" s="216"/>
      <c r="P170" s="216"/>
      <c r="Q170" s="216"/>
      <c r="R170" s="216"/>
    </row>
    <row r="171" spans="1:19" x14ac:dyDescent="0.25">
      <c r="B171" s="46"/>
      <c r="C171" s="683"/>
      <c r="D171" s="683"/>
      <c r="E171" s="683"/>
      <c r="F171" s="683"/>
      <c r="G171" s="46"/>
      <c r="H171" s="87"/>
      <c r="I171" s="46"/>
      <c r="J171" s="46"/>
      <c r="K171" s="46"/>
      <c r="L171" s="46"/>
      <c r="M171" s="46"/>
      <c r="N171" s="46"/>
      <c r="O171" s="684"/>
      <c r="P171" s="684"/>
      <c r="Q171" s="684"/>
      <c r="R171" s="46"/>
    </row>
    <row r="172" spans="1:19" x14ac:dyDescent="0.25">
      <c r="B172" s="46"/>
      <c r="C172" s="46"/>
      <c r="D172" s="46"/>
      <c r="E172" s="46"/>
      <c r="F172" s="46"/>
      <c r="G172" s="46"/>
      <c r="H172" s="87"/>
      <c r="I172" s="46"/>
      <c r="J172" s="46"/>
      <c r="K172" s="46"/>
      <c r="L172" s="46"/>
      <c r="M172" s="46"/>
      <c r="N172" s="46"/>
      <c r="O172" s="46"/>
      <c r="P172" s="46"/>
      <c r="Q172" s="46"/>
      <c r="R172" s="46"/>
    </row>
    <row r="173" spans="1:19" x14ac:dyDescent="0.25">
      <c r="B173" s="46"/>
      <c r="C173" s="46"/>
      <c r="D173" s="46"/>
      <c r="E173" s="46"/>
      <c r="F173" s="46"/>
      <c r="G173" s="46"/>
      <c r="H173" s="87"/>
      <c r="I173" s="46"/>
      <c r="J173" s="46"/>
      <c r="K173" s="46"/>
      <c r="L173" s="46"/>
      <c r="M173" s="46"/>
      <c r="N173" s="46"/>
      <c r="O173" s="46"/>
      <c r="P173" s="46"/>
      <c r="Q173" s="46"/>
      <c r="R173" s="46"/>
    </row>
    <row r="174" spans="1:19" x14ac:dyDescent="0.25">
      <c r="B174" s="46"/>
      <c r="C174" s="46"/>
      <c r="D174" s="46"/>
      <c r="E174" s="46"/>
      <c r="F174" s="46"/>
      <c r="G174" s="46"/>
      <c r="H174" s="87"/>
      <c r="I174" s="46"/>
      <c r="J174" s="46"/>
      <c r="K174" s="46"/>
      <c r="L174" s="46"/>
      <c r="M174" s="46"/>
      <c r="N174" s="46"/>
      <c r="O174" s="46"/>
      <c r="P174" s="46"/>
      <c r="Q174" s="46"/>
      <c r="R174" s="46"/>
    </row>
    <row r="175" spans="1:19" x14ac:dyDescent="0.25">
      <c r="B175" s="3"/>
      <c r="C175" s="3"/>
      <c r="D175" s="3"/>
      <c r="E175" s="3"/>
      <c r="F175" s="3"/>
      <c r="G175" s="3"/>
      <c r="H175" s="33"/>
      <c r="I175" s="3"/>
      <c r="J175" s="3"/>
      <c r="K175" s="3"/>
      <c r="L175" s="3"/>
      <c r="M175" s="3"/>
      <c r="N175" s="3"/>
      <c r="O175" s="3"/>
      <c r="P175" s="3"/>
      <c r="Q175" s="3"/>
      <c r="R175" s="3"/>
    </row>
  </sheetData>
  <mergeCells count="113">
    <mergeCell ref="B2:R2"/>
    <mergeCell ref="B3:R3"/>
    <mergeCell ref="B5:R5"/>
    <mergeCell ref="B6:R6"/>
    <mergeCell ref="B7:R8"/>
    <mergeCell ref="B10:R10"/>
    <mergeCell ref="D22:D43"/>
    <mergeCell ref="E22:E43"/>
    <mergeCell ref="C25:C27"/>
    <mergeCell ref="C28:C32"/>
    <mergeCell ref="C33:C40"/>
    <mergeCell ref="C41:C43"/>
    <mergeCell ref="F18:F19"/>
    <mergeCell ref="G18:G19"/>
    <mergeCell ref="H18:H19"/>
    <mergeCell ref="B21:R21"/>
    <mergeCell ref="B12:H12"/>
    <mergeCell ref="B13:H13"/>
    <mergeCell ref="I13:R13"/>
    <mergeCell ref="B14:H14"/>
    <mergeCell ref="B15:E15"/>
    <mergeCell ref="B16:E16"/>
    <mergeCell ref="B17:G17"/>
    <mergeCell ref="B18:E19"/>
    <mergeCell ref="B48:R48"/>
    <mergeCell ref="B49:B66"/>
    <mergeCell ref="C49:C66"/>
    <mergeCell ref="D49:D66"/>
    <mergeCell ref="E49:E66"/>
    <mergeCell ref="I46:R46"/>
    <mergeCell ref="B22:B43"/>
    <mergeCell ref="C22:C24"/>
    <mergeCell ref="B67:E67"/>
    <mergeCell ref="F67:G67"/>
    <mergeCell ref="B44:E44"/>
    <mergeCell ref="F44:G44"/>
    <mergeCell ref="B45:E45"/>
    <mergeCell ref="F45:G45"/>
    <mergeCell ref="B46:G46"/>
    <mergeCell ref="B96:E96"/>
    <mergeCell ref="F96:G96"/>
    <mergeCell ref="B97:E97"/>
    <mergeCell ref="F97:G97"/>
    <mergeCell ref="B98:G98"/>
    <mergeCell ref="I98:R98"/>
    <mergeCell ref="B68:E68"/>
    <mergeCell ref="F68:G68"/>
    <mergeCell ref="B69:G69"/>
    <mergeCell ref="I69:R69"/>
    <mergeCell ref="B71:R71"/>
    <mergeCell ref="B72:B95"/>
    <mergeCell ref="C72:C95"/>
    <mergeCell ref="D72:D95"/>
    <mergeCell ref="E72:E95"/>
    <mergeCell ref="B117:E117"/>
    <mergeCell ref="F117:G117"/>
    <mergeCell ref="B118:E118"/>
    <mergeCell ref="F118:G118"/>
    <mergeCell ref="B119:G119"/>
    <mergeCell ref="I119:R119"/>
    <mergeCell ref="B100:R100"/>
    <mergeCell ref="B101:B116"/>
    <mergeCell ref="C101:C111"/>
    <mergeCell ref="D101:D116"/>
    <mergeCell ref="E101:E116"/>
    <mergeCell ref="C112:C116"/>
    <mergeCell ref="B138:E138"/>
    <mergeCell ref="F138:G138"/>
    <mergeCell ref="B139:E139"/>
    <mergeCell ref="F139:G139"/>
    <mergeCell ref="B140:G140"/>
    <mergeCell ref="I140:R140"/>
    <mergeCell ref="B121:R121"/>
    <mergeCell ref="B122:B137"/>
    <mergeCell ref="C122:C134"/>
    <mergeCell ref="D122:D137"/>
    <mergeCell ref="E122:E137"/>
    <mergeCell ref="C135:C137"/>
    <mergeCell ref="B150:E150"/>
    <mergeCell ref="F150:G150"/>
    <mergeCell ref="B151:G151"/>
    <mergeCell ref="I151:R151"/>
    <mergeCell ref="B153:G153"/>
    <mergeCell ref="I153:R153"/>
    <mergeCell ref="B142:R142"/>
    <mergeCell ref="B143:B148"/>
    <mergeCell ref="C143:C148"/>
    <mergeCell ref="D143:D148"/>
    <mergeCell ref="E143:E148"/>
    <mergeCell ref="B149:E149"/>
    <mergeCell ref="F149:G149"/>
    <mergeCell ref="B157:G157"/>
    <mergeCell ref="I157:R157"/>
    <mergeCell ref="B158:G158"/>
    <mergeCell ref="I158:R158"/>
    <mergeCell ref="B160:G160"/>
    <mergeCell ref="I160:R160"/>
    <mergeCell ref="B154:G154"/>
    <mergeCell ref="I154:R154"/>
    <mergeCell ref="B155:G155"/>
    <mergeCell ref="I155:R155"/>
    <mergeCell ref="B156:G156"/>
    <mergeCell ref="I156:R156"/>
    <mergeCell ref="B167:R167"/>
    <mergeCell ref="B168:R168"/>
    <mergeCell ref="C171:F171"/>
    <mergeCell ref="O171:Q171"/>
    <mergeCell ref="B162:G162"/>
    <mergeCell ref="I162:R162"/>
    <mergeCell ref="B164:G164"/>
    <mergeCell ref="I164:R164"/>
    <mergeCell ref="B166:H166"/>
    <mergeCell ref="I166:R166"/>
  </mergeCells>
  <dataValidations count="1">
    <dataValidation allowBlank="1" showInputMessage="1" showErrorMessage="1" sqref="I20:R20" xr:uid="{00000000-0002-0000-0400-000000000000}"/>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promptTitle="Edilizia" xr:uid="{00000000-0002-0000-0400-000001000000}">
          <x14:formula1>
            <xm:f>'C:\SCI-AA0a_Generale\SCI-AA0-07_Modulistica\SCI-AA0-07n_MUDE\SCI-AA0-07n-007_Modulistica ORDINANZA 100\[Calcolo parcelle DM 140-2012_Rev3_Capilli.xlsx]Tabella-Z1'!#REF!</xm:f>
          </x14:formula1>
          <xm:sqref>I17</xm:sqref>
        </x14:dataValidation>
        <x14:dataValidation type="list" allowBlank="1" showInputMessage="1" showErrorMessage="1" promptTitle="Strutture" xr:uid="{00000000-0002-0000-0400-000002000000}">
          <x14:formula1>
            <xm:f>'C:\SCI-AA0a_Generale\SCI-AA0-07_Modulistica\SCI-AA0-07n_MUDE\SCI-AA0-07n-007_Modulistica ORDINANZA 100\[Calcolo parcelle DM 140-2012_Rev3_Capilli.xlsx]Tabella-Z1'!#REF!</xm:f>
          </x14:formula1>
          <xm:sqref>J17</xm:sqref>
        </x14:dataValidation>
        <x14:dataValidation type="list" allowBlank="1" showInputMessage="1" showErrorMessage="1" promptTitle="Impianti" xr:uid="{00000000-0002-0000-0400-000003000000}">
          <x14:formula1>
            <xm:f>'C:\SCI-AA0a_Generale\SCI-AA0-07_Modulistica\SCI-AA0-07n_MUDE\SCI-AA0-07n-007_Modulistica ORDINANZA 100\[Calcolo parcelle DM 140-2012_Rev3_Capilli.xlsx]Tabella-Z1'!#REF!</xm:f>
          </x14:formula1>
          <xm:sqref>K17:L17</xm:sqref>
        </x14:dataValidation>
        <x14:dataValidation type="list" allowBlank="1" showInputMessage="1" showErrorMessage="1" promptTitle="Viabilità" xr:uid="{00000000-0002-0000-0400-000004000000}">
          <x14:formula1>
            <xm:f>'C:\SCI-AA0a_Generale\SCI-AA0-07_Modulistica\SCI-AA0-07n_MUDE\SCI-AA0-07n-007_Modulistica ORDINANZA 100\[Calcolo parcelle DM 140-2012_Rev3_Capilli.xlsx]Tabella-Z1'!#REF!</xm:f>
          </x14:formula1>
          <xm:sqref>M17</xm:sqref>
        </x14:dataValidation>
        <x14:dataValidation type="list" allowBlank="1" showInputMessage="1" showErrorMessage="1" promptTitle="Idraulica" xr:uid="{00000000-0002-0000-0400-000005000000}">
          <x14:formula1>
            <xm:f>'C:\SCI-AA0a_Generale\SCI-AA0-07_Modulistica\SCI-AA0-07n_MUDE\SCI-AA0-07n-007_Modulistica ORDINANZA 100\[Calcolo parcelle DM 140-2012_Rev3_Capilli.xlsx]Tabella-Z1'!#REF!</xm:f>
          </x14:formula1>
          <xm:sqref>N17</xm:sqref>
        </x14:dataValidation>
        <x14:dataValidation type="list" allowBlank="1" showInputMessage="1" showErrorMessage="1" promptTitle="TIC" xr:uid="{00000000-0002-0000-0400-000006000000}">
          <x14:formula1>
            <xm:f>'C:\SCI-AA0a_Generale\SCI-AA0-07_Modulistica\SCI-AA0-07n_MUDE\SCI-AA0-07n-007_Modulistica ORDINANZA 100\[Calcolo parcelle DM 140-2012_Rev3_Capilli.xlsx]Tabella-Z1'!#REF!</xm:f>
          </x14:formula1>
          <xm:sqref>O17</xm:sqref>
        </x14:dataValidation>
        <x14:dataValidation type="list" allowBlank="1" showInputMessage="1" showErrorMessage="1" promptTitle="Paesaggio" xr:uid="{00000000-0002-0000-0400-000007000000}">
          <x14:formula1>
            <xm:f>'C:\SCI-AA0a_Generale\SCI-AA0-07_Modulistica\SCI-AA0-07n_MUDE\SCI-AA0-07n-007_Modulistica ORDINANZA 100\[Calcolo parcelle DM 140-2012_Rev3_Capilli.xlsx]Tabella-Z1'!#REF!</xm:f>
          </x14:formula1>
          <xm:sqref>P17</xm:sqref>
        </x14:dataValidation>
        <x14:dataValidation type="list" allowBlank="1" showInputMessage="1" showErrorMessage="1" promptTitle="Agricoltura" xr:uid="{00000000-0002-0000-0400-000008000000}">
          <x14:formula1>
            <xm:f>'C:\SCI-AA0a_Generale\SCI-AA0-07_Modulistica\SCI-AA0-07n_MUDE\SCI-AA0-07n-007_Modulistica ORDINANZA 100\[Calcolo parcelle DM 140-2012_Rev3_Capilli.xlsx]Tabella-Z1'!#REF!</xm:f>
          </x14:formula1>
          <xm:sqref>Q17</xm:sqref>
        </x14:dataValidation>
        <x14:dataValidation type="list" allowBlank="1" showInputMessage="1" showErrorMessage="1" xr:uid="{00000000-0002-0000-0400-000009000000}">
          <x14:formula1>
            <xm:f>'C:\SCI-AA0a_Generale\SCI-AA0-07_Modulistica\SCI-AA0-07n_MUDE\SCI-AA0-07n-007_Modulistica ORDINANZA 100\[Calcolo parcelle DM 140-2012_Rev3_Capilli.xlsx]Tabella-Z1'!#REF!</xm:f>
          </x14:formula1>
          <xm:sqref>R17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8"/>
  <sheetViews>
    <sheetView workbookViewId="0">
      <selection activeCell="O56" sqref="O56"/>
    </sheetView>
  </sheetViews>
  <sheetFormatPr defaultRowHeight="15" x14ac:dyDescent="0.25"/>
  <cols>
    <col min="1" max="1" width="15.42578125" customWidth="1"/>
    <col min="2" max="2" width="99.42578125" customWidth="1"/>
    <col min="5" max="5" width="3.7109375" customWidth="1"/>
    <col min="6" max="6" width="10" bestFit="1" customWidth="1"/>
    <col min="7" max="7" width="3.7109375" customWidth="1"/>
    <col min="8" max="8" width="6.7109375" style="6" customWidth="1"/>
    <col min="9" max="19" width="3.7109375" customWidth="1"/>
  </cols>
  <sheetData>
    <row r="1" spans="1:19" x14ac:dyDescent="0.25">
      <c r="A1" s="788" t="s">
        <v>544</v>
      </c>
      <c r="B1" s="789"/>
      <c r="C1" s="789"/>
      <c r="D1" s="790"/>
      <c r="E1" s="375"/>
      <c r="F1" s="375"/>
    </row>
    <row r="2" spans="1:19" x14ac:dyDescent="0.25">
      <c r="A2" s="791" t="s">
        <v>543</v>
      </c>
      <c r="B2" s="792" t="s">
        <v>542</v>
      </c>
      <c r="C2" s="791" t="s">
        <v>541</v>
      </c>
      <c r="D2" s="791"/>
      <c r="E2" s="374"/>
      <c r="F2" s="374"/>
    </row>
    <row r="3" spans="1:19" x14ac:dyDescent="0.25">
      <c r="A3" s="791"/>
      <c r="B3" s="793"/>
      <c r="C3" s="373" t="s">
        <v>540</v>
      </c>
      <c r="D3" s="373" t="s">
        <v>539</v>
      </c>
      <c r="E3" s="372"/>
      <c r="F3" s="372" t="s">
        <v>538</v>
      </c>
      <c r="H3" s="371"/>
      <c r="I3" s="370">
        <v>1</v>
      </c>
      <c r="J3" s="370">
        <v>2</v>
      </c>
      <c r="K3" s="370">
        <v>3</v>
      </c>
      <c r="L3" s="370">
        <v>4</v>
      </c>
      <c r="M3" s="370">
        <v>5</v>
      </c>
      <c r="N3" s="370">
        <v>6</v>
      </c>
      <c r="O3" s="370">
        <v>7</v>
      </c>
      <c r="P3" s="370">
        <v>8</v>
      </c>
      <c r="Q3" s="370">
        <v>9</v>
      </c>
      <c r="R3" s="370">
        <v>10</v>
      </c>
    </row>
    <row r="4" spans="1:19" x14ac:dyDescent="0.25">
      <c r="A4" s="794" t="s">
        <v>103</v>
      </c>
      <c r="B4" s="367" t="s">
        <v>537</v>
      </c>
      <c r="C4" s="364">
        <v>0.7</v>
      </c>
      <c r="D4" s="364">
        <v>1</v>
      </c>
      <c r="E4" s="363"/>
      <c r="F4" s="362" t="str">
        <f t="shared" ref="F4:F38" si="0">CONCATENATE("(",C4,"-",D4,")")</f>
        <v>(0,7-1)</v>
      </c>
      <c r="H4" s="366" t="s">
        <v>536</v>
      </c>
      <c r="I4" s="361">
        <v>0.7</v>
      </c>
      <c r="J4" s="361">
        <v>0.8</v>
      </c>
      <c r="K4" s="361">
        <v>0.9</v>
      </c>
      <c r="L4" s="361">
        <v>1</v>
      </c>
      <c r="M4" s="361"/>
      <c r="N4" s="361"/>
      <c r="O4" s="361"/>
      <c r="P4" s="5"/>
      <c r="Q4" s="5"/>
      <c r="R4" s="5"/>
      <c r="S4" s="4"/>
    </row>
    <row r="5" spans="1:19" x14ac:dyDescent="0.25">
      <c r="A5" s="795"/>
      <c r="B5" s="367" t="s">
        <v>535</v>
      </c>
      <c r="C5" s="364">
        <v>1</v>
      </c>
      <c r="D5" s="364">
        <v>1.3</v>
      </c>
      <c r="E5" s="363"/>
      <c r="F5" s="362" t="str">
        <f t="shared" si="0"/>
        <v>(1-1,3)</v>
      </c>
      <c r="H5" s="366" t="s">
        <v>534</v>
      </c>
      <c r="I5" s="361">
        <v>1</v>
      </c>
      <c r="J5" s="361">
        <v>1.1000000000000001</v>
      </c>
      <c r="K5" s="361">
        <v>1.2</v>
      </c>
      <c r="L5" s="361">
        <v>1.3</v>
      </c>
      <c r="M5" s="361"/>
      <c r="N5" s="361"/>
      <c r="O5" s="361"/>
      <c r="P5" s="5"/>
      <c r="Q5" s="5"/>
      <c r="R5" s="5"/>
      <c r="S5" s="4"/>
    </row>
    <row r="6" spans="1:19" x14ac:dyDescent="0.25">
      <c r="A6" s="795"/>
      <c r="B6" s="367" t="s">
        <v>440</v>
      </c>
      <c r="C6" s="364">
        <v>0.7</v>
      </c>
      <c r="D6" s="364">
        <v>1.3</v>
      </c>
      <c r="E6" s="363"/>
      <c r="F6" s="362" t="str">
        <f t="shared" si="0"/>
        <v>(0,7-1,3)</v>
      </c>
      <c r="H6" s="366" t="s">
        <v>533</v>
      </c>
      <c r="I6" s="361">
        <v>0.7</v>
      </c>
      <c r="J6" s="361">
        <v>0.8</v>
      </c>
      <c r="K6" s="361">
        <v>0.9</v>
      </c>
      <c r="L6" s="361">
        <v>1</v>
      </c>
      <c r="M6" s="361">
        <v>1.1000000000000001</v>
      </c>
      <c r="N6" s="361">
        <v>1.2</v>
      </c>
      <c r="O6" s="361">
        <v>1.3</v>
      </c>
      <c r="P6" s="5"/>
      <c r="Q6" s="5"/>
      <c r="R6" s="5"/>
      <c r="S6" s="4"/>
    </row>
    <row r="7" spans="1:19" x14ac:dyDescent="0.25">
      <c r="A7" s="795"/>
      <c r="B7" s="367" t="s">
        <v>532</v>
      </c>
      <c r="C7" s="364">
        <v>1</v>
      </c>
      <c r="D7" s="364">
        <v>1.3</v>
      </c>
      <c r="E7" s="363"/>
      <c r="F7" s="362" t="str">
        <f t="shared" si="0"/>
        <v>(1-1,3)</v>
      </c>
      <c r="H7" s="366" t="s">
        <v>531</v>
      </c>
      <c r="I7" s="361">
        <v>1</v>
      </c>
      <c r="J7" s="361">
        <v>1.1000000000000001</v>
      </c>
      <c r="K7" s="361">
        <v>1.2</v>
      </c>
      <c r="L7" s="361">
        <v>1.3</v>
      </c>
      <c r="M7" s="361"/>
      <c r="N7" s="361"/>
      <c r="O7" s="361"/>
      <c r="P7" s="5"/>
      <c r="Q7" s="5"/>
      <c r="R7" s="5"/>
      <c r="S7" s="4"/>
    </row>
    <row r="8" spans="1:19" x14ac:dyDescent="0.25">
      <c r="A8" s="795"/>
      <c r="B8" s="367" t="s">
        <v>530</v>
      </c>
      <c r="C8" s="364">
        <v>1</v>
      </c>
      <c r="D8" s="364">
        <v>1.3</v>
      </c>
      <c r="E8" s="363"/>
      <c r="F8" s="362" t="str">
        <f t="shared" si="0"/>
        <v>(1-1,3)</v>
      </c>
      <c r="H8" s="366" t="s">
        <v>529</v>
      </c>
      <c r="I8" s="361">
        <v>1</v>
      </c>
      <c r="J8" s="361">
        <v>1.1000000000000001</v>
      </c>
      <c r="K8" s="361">
        <v>1.2</v>
      </c>
      <c r="L8" s="361">
        <v>1.3</v>
      </c>
      <c r="M8" s="361"/>
      <c r="N8" s="361"/>
      <c r="O8" s="361"/>
      <c r="P8" s="5"/>
      <c r="Q8" s="5"/>
      <c r="R8" s="5"/>
      <c r="S8" s="4"/>
    </row>
    <row r="9" spans="1:19" x14ac:dyDescent="0.25">
      <c r="A9" s="795"/>
      <c r="B9" s="367" t="s">
        <v>528</v>
      </c>
      <c r="C9" s="364">
        <v>0.7</v>
      </c>
      <c r="D9" s="364">
        <v>1.3</v>
      </c>
      <c r="E9" s="363"/>
      <c r="F9" s="362" t="str">
        <f t="shared" si="0"/>
        <v>(0,7-1,3)</v>
      </c>
      <c r="H9" s="366" t="s">
        <v>527</v>
      </c>
      <c r="I9" s="361">
        <v>0.7</v>
      </c>
      <c r="J9" s="361">
        <v>0.8</v>
      </c>
      <c r="K9" s="361">
        <v>0.9</v>
      </c>
      <c r="L9" s="361">
        <v>1</v>
      </c>
      <c r="M9" s="361">
        <v>1.1000000000000001</v>
      </c>
      <c r="N9" s="361">
        <v>1.2</v>
      </c>
      <c r="O9" s="361">
        <v>1.3</v>
      </c>
      <c r="P9" s="5"/>
      <c r="Q9" s="5"/>
      <c r="R9" s="5"/>
      <c r="S9" s="4"/>
    </row>
    <row r="10" spans="1:19" x14ac:dyDescent="0.25">
      <c r="A10" s="795"/>
      <c r="B10" s="367" t="s">
        <v>526</v>
      </c>
      <c r="C10" s="364">
        <v>1</v>
      </c>
      <c r="D10" s="364">
        <v>1.3</v>
      </c>
      <c r="E10" s="363"/>
      <c r="F10" s="362" t="str">
        <f t="shared" si="0"/>
        <v>(1-1,3)</v>
      </c>
      <c r="H10" s="366" t="s">
        <v>525</v>
      </c>
      <c r="I10" s="361">
        <v>1</v>
      </c>
      <c r="J10" s="361">
        <v>1.1000000000000001</v>
      </c>
      <c r="K10" s="361">
        <v>1.2</v>
      </c>
      <c r="L10" s="361">
        <v>1.3</v>
      </c>
      <c r="M10" s="361"/>
      <c r="N10" s="361"/>
      <c r="O10" s="361"/>
      <c r="P10" s="5"/>
      <c r="Q10" s="5"/>
      <c r="R10" s="5"/>
      <c r="S10" s="4"/>
    </row>
    <row r="11" spans="1:19" ht="26.25" x14ac:dyDescent="0.25">
      <c r="A11" s="796"/>
      <c r="B11" s="367" t="s">
        <v>524</v>
      </c>
      <c r="C11" s="364">
        <v>1.3</v>
      </c>
      <c r="D11" s="364">
        <v>1.6</v>
      </c>
      <c r="E11" s="363"/>
      <c r="F11" s="362" t="str">
        <f t="shared" si="0"/>
        <v>(1,3-1,6)</v>
      </c>
      <c r="H11" s="366" t="s">
        <v>523</v>
      </c>
      <c r="I11" s="361">
        <v>1.3</v>
      </c>
      <c r="J11" s="361">
        <v>1.4</v>
      </c>
      <c r="K11" s="361">
        <v>1.5</v>
      </c>
      <c r="L11" s="361">
        <v>1.6</v>
      </c>
      <c r="M11" s="361"/>
      <c r="N11" s="361"/>
      <c r="O11" s="361"/>
      <c r="P11" s="5"/>
      <c r="Q11" s="5"/>
      <c r="R11" s="5"/>
      <c r="S11" s="4"/>
    </row>
    <row r="12" spans="1:19" x14ac:dyDescent="0.25">
      <c r="A12" s="797" t="s">
        <v>101</v>
      </c>
      <c r="B12" s="367" t="s">
        <v>522</v>
      </c>
      <c r="C12" s="364">
        <v>0.8</v>
      </c>
      <c r="D12" s="364">
        <v>1</v>
      </c>
      <c r="E12" s="363"/>
      <c r="F12" s="362" t="str">
        <f t="shared" si="0"/>
        <v>(0,8-1)</v>
      </c>
      <c r="H12" s="366" t="s">
        <v>521</v>
      </c>
      <c r="I12" s="361">
        <v>0.8</v>
      </c>
      <c r="J12" s="361">
        <v>0.9</v>
      </c>
      <c r="K12" s="361">
        <v>1</v>
      </c>
      <c r="L12" s="361"/>
      <c r="M12" s="361"/>
      <c r="N12" s="361"/>
      <c r="O12" s="361"/>
      <c r="P12" s="5"/>
      <c r="Q12" s="5"/>
      <c r="R12" s="5"/>
      <c r="S12" s="4"/>
    </row>
    <row r="13" spans="1:19" x14ac:dyDescent="0.25">
      <c r="A13" s="793"/>
      <c r="B13" s="367" t="s">
        <v>439</v>
      </c>
      <c r="C13" s="364">
        <v>1</v>
      </c>
      <c r="D13" s="364">
        <v>1.2</v>
      </c>
      <c r="E13" s="363"/>
      <c r="F13" s="362" t="str">
        <f t="shared" si="0"/>
        <v>(1-1,2)</v>
      </c>
      <c r="H13" s="366" t="s">
        <v>520</v>
      </c>
      <c r="I13" s="361">
        <v>1</v>
      </c>
      <c r="J13" s="361">
        <v>1.1000000000000001</v>
      </c>
      <c r="K13" s="361">
        <v>1.2</v>
      </c>
      <c r="L13" s="361"/>
      <c r="M13" s="361"/>
      <c r="N13" s="361"/>
      <c r="O13" s="361"/>
      <c r="P13" s="5"/>
      <c r="Q13" s="5"/>
      <c r="R13" s="5"/>
      <c r="S13" s="4"/>
    </row>
    <row r="14" spans="1:19" x14ac:dyDescent="0.25">
      <c r="A14" s="793"/>
      <c r="B14" s="367" t="s">
        <v>519</v>
      </c>
      <c r="C14" s="364">
        <v>1.2</v>
      </c>
      <c r="D14" s="364">
        <v>1.3</v>
      </c>
      <c r="E14" s="363"/>
      <c r="F14" s="362" t="str">
        <f t="shared" si="0"/>
        <v>(1,2-1,3)</v>
      </c>
      <c r="H14" s="366" t="s">
        <v>518</v>
      </c>
      <c r="I14" s="361">
        <v>1.2</v>
      </c>
      <c r="J14" s="361">
        <v>1.3</v>
      </c>
      <c r="K14" s="361"/>
      <c r="L14" s="361"/>
      <c r="M14" s="361"/>
      <c r="N14" s="361"/>
      <c r="O14" s="361"/>
      <c r="P14" s="5"/>
      <c r="Q14" s="5"/>
      <c r="R14" s="5"/>
      <c r="S14" s="4"/>
    </row>
    <row r="15" spans="1:19" x14ac:dyDescent="0.25">
      <c r="A15" s="797" t="s">
        <v>517</v>
      </c>
      <c r="B15" s="367" t="s">
        <v>438</v>
      </c>
      <c r="C15" s="364">
        <v>0.8</v>
      </c>
      <c r="D15" s="364">
        <v>1.1000000000000001</v>
      </c>
      <c r="E15" s="363"/>
      <c r="F15" s="362" t="str">
        <f t="shared" si="0"/>
        <v>(0,8-1,1)</v>
      </c>
      <c r="H15" s="366" t="s">
        <v>516</v>
      </c>
      <c r="I15" s="361">
        <v>0.8</v>
      </c>
      <c r="J15" s="361">
        <v>0.9</v>
      </c>
      <c r="K15" s="361">
        <v>1</v>
      </c>
      <c r="L15" s="360">
        <v>1.1000000000000001</v>
      </c>
      <c r="M15" s="5"/>
      <c r="N15" s="5"/>
      <c r="O15" s="5"/>
      <c r="P15" s="5"/>
      <c r="Q15" s="5"/>
      <c r="R15" s="5"/>
      <c r="S15" s="4"/>
    </row>
    <row r="16" spans="1:19" ht="26.25" x14ac:dyDescent="0.25">
      <c r="A16" s="793"/>
      <c r="B16" s="367" t="s">
        <v>437</v>
      </c>
      <c r="C16" s="364">
        <v>1.1000000000000001</v>
      </c>
      <c r="D16" s="364">
        <v>1.3</v>
      </c>
      <c r="E16" s="363"/>
      <c r="F16" s="362" t="str">
        <f t="shared" si="0"/>
        <v>(1,1-1,3)</v>
      </c>
      <c r="H16" s="366" t="s">
        <v>515</v>
      </c>
      <c r="I16" s="361">
        <v>1.1000000000000001</v>
      </c>
      <c r="J16" s="361">
        <v>1.2</v>
      </c>
      <c r="K16" s="361">
        <v>1.3</v>
      </c>
      <c r="L16" s="5"/>
      <c r="M16" s="5"/>
      <c r="N16" s="5"/>
      <c r="O16" s="5"/>
      <c r="P16" s="5"/>
      <c r="Q16" s="5"/>
      <c r="R16" s="5"/>
      <c r="S16" s="4"/>
    </row>
    <row r="17" spans="1:19" ht="26.25" x14ac:dyDescent="0.25">
      <c r="A17" s="793"/>
      <c r="B17" s="367" t="s">
        <v>514</v>
      </c>
      <c r="C17" s="364">
        <v>0.6</v>
      </c>
      <c r="D17" s="364">
        <v>0.8</v>
      </c>
      <c r="E17" s="363"/>
      <c r="F17" s="362" t="str">
        <f t="shared" si="0"/>
        <v>(0,6-0,8)</v>
      </c>
      <c r="H17" s="366" t="s">
        <v>513</v>
      </c>
      <c r="I17" s="361">
        <v>0.6</v>
      </c>
      <c r="J17" s="361">
        <v>0.7</v>
      </c>
      <c r="K17" s="361">
        <v>0.8</v>
      </c>
      <c r="L17" s="5"/>
      <c r="M17" s="5"/>
      <c r="N17" s="5"/>
      <c r="O17" s="5"/>
      <c r="P17" s="5"/>
      <c r="Q17" s="5"/>
      <c r="R17" s="5"/>
      <c r="S17" s="4"/>
    </row>
    <row r="18" spans="1:19" ht="26.25" x14ac:dyDescent="0.25">
      <c r="A18" s="793"/>
      <c r="B18" s="367" t="s">
        <v>512</v>
      </c>
      <c r="C18" s="364">
        <v>0.8</v>
      </c>
      <c r="D18" s="364">
        <v>1.2</v>
      </c>
      <c r="E18" s="363"/>
      <c r="F18" s="362" t="str">
        <f t="shared" si="0"/>
        <v>(0,8-1,2)</v>
      </c>
      <c r="H18" s="366" t="s">
        <v>511</v>
      </c>
      <c r="I18" s="361">
        <v>0.8</v>
      </c>
      <c r="J18" s="361">
        <v>0.9</v>
      </c>
      <c r="K18" s="361">
        <v>1</v>
      </c>
      <c r="L18" s="360">
        <v>1.1000000000000001</v>
      </c>
      <c r="M18" s="360">
        <v>1.2</v>
      </c>
      <c r="N18" s="5"/>
      <c r="O18" s="5"/>
      <c r="P18" s="5"/>
      <c r="Q18" s="5"/>
      <c r="R18" s="5"/>
      <c r="S18" s="4"/>
    </row>
    <row r="19" spans="1:19" ht="26.25" x14ac:dyDescent="0.25">
      <c r="A19" s="793"/>
      <c r="B19" s="367" t="s">
        <v>510</v>
      </c>
      <c r="C19" s="364">
        <v>0.6</v>
      </c>
      <c r="D19" s="364">
        <v>0.9</v>
      </c>
      <c r="E19" s="363"/>
      <c r="F19" s="362" t="str">
        <f t="shared" si="0"/>
        <v>(0,6-0,9)</v>
      </c>
      <c r="H19" s="366" t="s">
        <v>509</v>
      </c>
      <c r="I19" s="361">
        <v>0.6</v>
      </c>
      <c r="J19" s="361">
        <v>0.7</v>
      </c>
      <c r="K19" s="361">
        <v>0.8</v>
      </c>
      <c r="L19" s="360">
        <v>0.9</v>
      </c>
      <c r="M19" s="5"/>
      <c r="N19" s="5"/>
      <c r="O19" s="5"/>
      <c r="P19" s="5"/>
      <c r="Q19" s="5"/>
      <c r="R19" s="5"/>
      <c r="S19" s="4"/>
    </row>
    <row r="20" spans="1:19" x14ac:dyDescent="0.25">
      <c r="A20" s="793"/>
      <c r="B20" s="367" t="s">
        <v>508</v>
      </c>
      <c r="C20" s="364">
        <v>0.9</v>
      </c>
      <c r="D20" s="364">
        <v>1.1000000000000001</v>
      </c>
      <c r="E20" s="363"/>
      <c r="F20" s="362" t="str">
        <f t="shared" si="0"/>
        <v>(0,9-1,1)</v>
      </c>
      <c r="H20" s="366" t="s">
        <v>507</v>
      </c>
      <c r="I20" s="361">
        <v>0.9</v>
      </c>
      <c r="J20" s="361">
        <v>1</v>
      </c>
      <c r="K20" s="361">
        <v>1.1000000000000001</v>
      </c>
      <c r="L20" s="5"/>
      <c r="M20" s="5"/>
      <c r="N20" s="5"/>
      <c r="O20" s="5"/>
      <c r="P20" s="5"/>
      <c r="Q20" s="5"/>
      <c r="R20" s="5"/>
      <c r="S20" s="4"/>
    </row>
    <row r="21" spans="1:19" x14ac:dyDescent="0.25">
      <c r="A21" s="797" t="s">
        <v>506</v>
      </c>
      <c r="B21" s="367" t="s">
        <v>505</v>
      </c>
      <c r="C21" s="364">
        <v>0.4</v>
      </c>
      <c r="D21" s="364">
        <v>0.5</v>
      </c>
      <c r="E21" s="363"/>
      <c r="F21" s="362" t="str">
        <f t="shared" si="0"/>
        <v>(0,4-0,5)</v>
      </c>
      <c r="H21" s="366" t="s">
        <v>504</v>
      </c>
      <c r="I21" s="361">
        <v>0.4</v>
      </c>
      <c r="J21" s="361">
        <v>0.5</v>
      </c>
      <c r="K21" s="5"/>
      <c r="L21" s="5"/>
      <c r="M21" s="5"/>
      <c r="N21" s="5"/>
      <c r="O21" s="5"/>
      <c r="P21" s="5"/>
      <c r="Q21" s="5"/>
      <c r="R21" s="5"/>
      <c r="S21" s="4"/>
    </row>
    <row r="22" spans="1:19" x14ac:dyDescent="0.25">
      <c r="A22" s="793"/>
      <c r="B22" s="367" t="s">
        <v>503</v>
      </c>
      <c r="C22" s="364">
        <v>0.5</v>
      </c>
      <c r="D22" s="364">
        <v>0.7</v>
      </c>
      <c r="E22" s="363"/>
      <c r="F22" s="362" t="str">
        <f t="shared" si="0"/>
        <v>(0,5-0,7)</v>
      </c>
      <c r="H22" s="366" t="s">
        <v>502</v>
      </c>
      <c r="I22" s="361">
        <v>0.5</v>
      </c>
      <c r="J22" s="361">
        <v>0.6</v>
      </c>
      <c r="K22" s="361">
        <v>0.7</v>
      </c>
      <c r="L22" s="5"/>
      <c r="M22" s="5"/>
      <c r="N22" s="5"/>
      <c r="O22" s="5"/>
      <c r="P22" s="5"/>
      <c r="Q22" s="5"/>
      <c r="R22" s="5"/>
      <c r="S22" s="4"/>
    </row>
    <row r="23" spans="1:19" x14ac:dyDescent="0.25">
      <c r="A23" s="793"/>
      <c r="B23" s="367" t="s">
        <v>501</v>
      </c>
      <c r="C23" s="364">
        <v>0.7</v>
      </c>
      <c r="D23" s="364">
        <v>0.9</v>
      </c>
      <c r="E23" s="363"/>
      <c r="F23" s="362" t="str">
        <f t="shared" si="0"/>
        <v>(0,7-0,9)</v>
      </c>
      <c r="H23" s="366" t="s">
        <v>500</v>
      </c>
      <c r="I23" s="361">
        <v>0.7</v>
      </c>
      <c r="J23" s="361">
        <v>0.8</v>
      </c>
      <c r="K23" s="361">
        <v>0.9</v>
      </c>
      <c r="L23" s="5"/>
      <c r="M23" s="5"/>
      <c r="N23" s="5"/>
      <c r="O23" s="5"/>
      <c r="P23" s="5"/>
      <c r="Q23" s="5"/>
      <c r="R23" s="5"/>
      <c r="S23" s="4"/>
    </row>
    <row r="24" spans="1:19" x14ac:dyDescent="0.25">
      <c r="A24" s="793"/>
      <c r="B24" s="367" t="s">
        <v>499</v>
      </c>
      <c r="C24" s="364">
        <v>0.9</v>
      </c>
      <c r="D24" s="364">
        <v>1</v>
      </c>
      <c r="E24" s="363"/>
      <c r="F24" s="362" t="str">
        <f t="shared" si="0"/>
        <v>(0,9-1)</v>
      </c>
      <c r="H24" s="366" t="s">
        <v>498</v>
      </c>
      <c r="I24" s="361">
        <v>0.9</v>
      </c>
      <c r="J24" s="361">
        <v>1</v>
      </c>
      <c r="K24" s="5"/>
      <c r="L24" s="5"/>
      <c r="M24" s="5"/>
      <c r="N24" s="5"/>
      <c r="O24" s="5"/>
      <c r="P24" s="5"/>
      <c r="Q24" s="5"/>
      <c r="R24" s="5"/>
      <c r="S24" s="4"/>
    </row>
    <row r="25" spans="1:19" x14ac:dyDescent="0.25">
      <c r="A25" s="797" t="s">
        <v>497</v>
      </c>
      <c r="B25" s="367" t="s">
        <v>496</v>
      </c>
      <c r="C25" s="364">
        <v>0.4</v>
      </c>
      <c r="D25" s="364">
        <v>0.6</v>
      </c>
      <c r="E25" s="363"/>
      <c r="F25" s="362" t="str">
        <f t="shared" si="0"/>
        <v>(0,4-0,6)</v>
      </c>
      <c r="H25" s="366" t="s">
        <v>495</v>
      </c>
      <c r="I25" s="361">
        <v>0.4</v>
      </c>
      <c r="J25" s="361">
        <v>0.5</v>
      </c>
      <c r="K25" s="361">
        <v>0.6</v>
      </c>
      <c r="L25" s="5"/>
      <c r="M25" s="5"/>
      <c r="N25" s="5"/>
      <c r="O25" s="5"/>
      <c r="P25" s="5"/>
      <c r="Q25" s="5"/>
      <c r="R25" s="5"/>
      <c r="S25" s="4"/>
    </row>
    <row r="26" spans="1:19" x14ac:dyDescent="0.25">
      <c r="A26" s="793"/>
      <c r="B26" s="367" t="s">
        <v>494</v>
      </c>
      <c r="C26" s="364">
        <v>0.6</v>
      </c>
      <c r="D26" s="364">
        <v>0.8</v>
      </c>
      <c r="E26" s="363"/>
      <c r="F26" s="362" t="str">
        <f t="shared" si="0"/>
        <v>(0,6-0,8)</v>
      </c>
      <c r="H26" s="366" t="s">
        <v>493</v>
      </c>
      <c r="I26" s="361">
        <v>0.6</v>
      </c>
      <c r="J26" s="361">
        <v>0.7</v>
      </c>
      <c r="K26" s="361">
        <v>0.8</v>
      </c>
      <c r="L26" s="5"/>
      <c r="M26" s="5"/>
      <c r="N26" s="5"/>
      <c r="O26" s="5"/>
      <c r="P26" s="5"/>
      <c r="Q26" s="5"/>
      <c r="R26" s="5"/>
      <c r="S26" s="4"/>
    </row>
    <row r="27" spans="1:19" x14ac:dyDescent="0.25">
      <c r="A27" s="786" t="s">
        <v>450</v>
      </c>
      <c r="B27" s="367" t="s">
        <v>492</v>
      </c>
      <c r="C27" s="364">
        <v>0.9</v>
      </c>
      <c r="D27" s="364">
        <v>1.1000000000000001</v>
      </c>
      <c r="E27" s="363"/>
      <c r="F27" s="362" t="str">
        <f t="shared" si="0"/>
        <v>(0,9-1,1)</v>
      </c>
      <c r="H27" s="366" t="s">
        <v>491</v>
      </c>
      <c r="I27" s="361">
        <v>0.9</v>
      </c>
      <c r="J27" s="361">
        <v>1</v>
      </c>
      <c r="K27" s="361">
        <v>1.1000000000000001</v>
      </c>
      <c r="L27" s="5"/>
      <c r="M27" s="5"/>
      <c r="N27" s="5"/>
      <c r="O27" s="5"/>
      <c r="P27" s="5"/>
      <c r="Q27" s="5"/>
      <c r="R27" s="5"/>
      <c r="S27" s="4"/>
    </row>
    <row r="28" spans="1:19" x14ac:dyDescent="0.25">
      <c r="A28" s="787"/>
      <c r="B28" s="367" t="s">
        <v>490</v>
      </c>
      <c r="C28" s="364">
        <v>0.7</v>
      </c>
      <c r="D28" s="364">
        <v>0.9</v>
      </c>
      <c r="E28" s="363"/>
      <c r="F28" s="362" t="str">
        <f t="shared" si="0"/>
        <v>(0,7-0,9)</v>
      </c>
      <c r="H28" s="366" t="s">
        <v>489</v>
      </c>
      <c r="I28" s="361">
        <v>0.7</v>
      </c>
      <c r="J28" s="361">
        <v>0.8</v>
      </c>
      <c r="K28" s="361">
        <v>0.9</v>
      </c>
      <c r="L28" s="5"/>
      <c r="M28" s="5"/>
      <c r="N28" s="5"/>
      <c r="O28" s="5"/>
      <c r="P28" s="5"/>
      <c r="Q28" s="5"/>
      <c r="R28" s="5"/>
      <c r="S28" s="4"/>
    </row>
    <row r="29" spans="1:19" x14ac:dyDescent="0.25">
      <c r="A29" s="787"/>
      <c r="B29" s="367" t="s">
        <v>488</v>
      </c>
      <c r="C29" s="364">
        <v>1.1000000000000001</v>
      </c>
      <c r="D29" s="364">
        <v>1.3</v>
      </c>
      <c r="E29" s="363"/>
      <c r="F29" s="362" t="str">
        <f t="shared" si="0"/>
        <v>(1,1-1,3)</v>
      </c>
      <c r="H29" s="366" t="s">
        <v>487</v>
      </c>
      <c r="I29" s="361">
        <v>1.1000000000000001</v>
      </c>
      <c r="J29" s="361">
        <v>1.2</v>
      </c>
      <c r="K29" s="361">
        <v>1.3</v>
      </c>
      <c r="L29" s="5"/>
      <c r="M29" s="5"/>
      <c r="N29" s="5"/>
      <c r="O29" s="5"/>
      <c r="P29" s="5"/>
      <c r="Q29" s="5"/>
      <c r="R29" s="5"/>
      <c r="S29" s="4"/>
    </row>
    <row r="30" spans="1:19" x14ac:dyDescent="0.25">
      <c r="A30" s="786" t="s">
        <v>486</v>
      </c>
      <c r="B30" s="367" t="s">
        <v>485</v>
      </c>
      <c r="C30" s="364">
        <v>0.8</v>
      </c>
      <c r="D30" s="364">
        <v>1.2</v>
      </c>
      <c r="E30" s="363"/>
      <c r="F30" s="362" t="str">
        <f t="shared" si="0"/>
        <v>(0,8-1,2)</v>
      </c>
      <c r="H30" s="366" t="s">
        <v>484</v>
      </c>
      <c r="I30" s="361">
        <v>0.8</v>
      </c>
      <c r="J30" s="361">
        <v>0.9</v>
      </c>
      <c r="K30" s="361">
        <v>1</v>
      </c>
      <c r="L30" s="360">
        <v>1.1000000000000001</v>
      </c>
      <c r="M30" s="360">
        <v>1.2</v>
      </c>
      <c r="N30" s="5"/>
      <c r="O30" s="5"/>
      <c r="P30" s="5"/>
      <c r="Q30" s="5"/>
      <c r="R30" s="5"/>
      <c r="S30" s="4"/>
    </row>
    <row r="31" spans="1:19" x14ac:dyDescent="0.25">
      <c r="A31" s="787"/>
      <c r="B31" s="367" t="s">
        <v>483</v>
      </c>
      <c r="C31" s="364">
        <v>0.7</v>
      </c>
      <c r="D31" s="364">
        <v>1.1000000000000001</v>
      </c>
      <c r="E31" s="363"/>
      <c r="F31" s="362" t="str">
        <f t="shared" si="0"/>
        <v>(0,7-1,1)</v>
      </c>
      <c r="H31" s="366" t="s">
        <v>482</v>
      </c>
      <c r="I31" s="361">
        <v>0.7</v>
      </c>
      <c r="J31" s="361">
        <v>0.8</v>
      </c>
      <c r="K31" s="361">
        <v>0.9</v>
      </c>
      <c r="L31" s="360">
        <v>1</v>
      </c>
      <c r="M31" s="360">
        <v>1.1000000000000001</v>
      </c>
      <c r="N31" s="5"/>
      <c r="O31" s="5"/>
      <c r="P31" s="5"/>
      <c r="Q31" s="5"/>
      <c r="R31" s="5"/>
      <c r="S31" s="4"/>
    </row>
    <row r="32" spans="1:19" x14ac:dyDescent="0.25">
      <c r="A32" s="787"/>
      <c r="B32" s="367" t="s">
        <v>481</v>
      </c>
      <c r="C32" s="364">
        <v>0.9</v>
      </c>
      <c r="D32" s="364">
        <v>1.3</v>
      </c>
      <c r="E32" s="363"/>
      <c r="F32" s="362" t="str">
        <f t="shared" si="0"/>
        <v>(0,9-1,3)</v>
      </c>
      <c r="H32" s="366" t="s">
        <v>480</v>
      </c>
      <c r="I32" s="361">
        <v>0.9</v>
      </c>
      <c r="J32" s="361">
        <v>1</v>
      </c>
      <c r="K32" s="361">
        <v>1.1000000000000001</v>
      </c>
      <c r="L32" s="360">
        <v>1.2</v>
      </c>
      <c r="M32" s="360">
        <v>1.3</v>
      </c>
      <c r="N32" s="5"/>
      <c r="O32" s="5"/>
      <c r="P32" s="5"/>
      <c r="Q32" s="5"/>
      <c r="R32" s="5"/>
      <c r="S32" s="4"/>
    </row>
    <row r="33" spans="1:19" x14ac:dyDescent="0.25">
      <c r="A33" s="787"/>
      <c r="B33" s="367" t="s">
        <v>479</v>
      </c>
      <c r="C33" s="364">
        <v>0.8</v>
      </c>
      <c r="D33" s="364">
        <v>1.3</v>
      </c>
      <c r="E33" s="363"/>
      <c r="F33" s="362" t="str">
        <f t="shared" si="0"/>
        <v>(0,8-1,3)</v>
      </c>
      <c r="H33" s="366" t="s">
        <v>478</v>
      </c>
      <c r="I33" s="361">
        <v>0.8</v>
      </c>
      <c r="J33" s="361">
        <v>0.9</v>
      </c>
      <c r="K33" s="361">
        <v>1</v>
      </c>
      <c r="L33" s="360">
        <v>1.1000000000000001</v>
      </c>
      <c r="M33" s="360">
        <v>1.2</v>
      </c>
      <c r="N33" s="360">
        <v>1.3</v>
      </c>
      <c r="O33" s="5"/>
      <c r="P33" s="5"/>
      <c r="Q33" s="5"/>
      <c r="R33" s="5"/>
      <c r="S33" s="4"/>
    </row>
    <row r="34" spans="1:19" x14ac:dyDescent="0.25">
      <c r="A34" s="786" t="s">
        <v>477</v>
      </c>
      <c r="B34" s="367" t="s">
        <v>476</v>
      </c>
      <c r="C34" s="369">
        <v>0.7</v>
      </c>
      <c r="D34" s="369">
        <v>1.2</v>
      </c>
      <c r="E34" s="368"/>
      <c r="F34" s="362" t="str">
        <f t="shared" si="0"/>
        <v>(0,7-1,2)</v>
      </c>
      <c r="H34" s="366" t="s">
        <v>475</v>
      </c>
      <c r="I34" s="361">
        <v>0.7</v>
      </c>
      <c r="J34" s="361">
        <v>0.8</v>
      </c>
      <c r="K34" s="361">
        <v>0.9</v>
      </c>
      <c r="L34" s="360">
        <v>1</v>
      </c>
      <c r="M34" s="360">
        <v>1.1000000000000001</v>
      </c>
      <c r="N34" s="360">
        <v>1.2</v>
      </c>
      <c r="O34" s="5"/>
      <c r="P34" s="5"/>
      <c r="Q34" s="5"/>
      <c r="R34" s="5"/>
      <c r="S34" s="4"/>
    </row>
    <row r="35" spans="1:19" ht="26.25" x14ac:dyDescent="0.25">
      <c r="A35" s="787"/>
      <c r="B35" s="367" t="s">
        <v>474</v>
      </c>
      <c r="C35" s="364">
        <v>0.9</v>
      </c>
      <c r="D35" s="364">
        <v>1.3</v>
      </c>
      <c r="E35" s="363"/>
      <c r="F35" s="362" t="str">
        <f t="shared" si="0"/>
        <v>(0,9-1,3)</v>
      </c>
      <c r="H35" s="366" t="s">
        <v>473</v>
      </c>
      <c r="I35" s="361">
        <v>0.9</v>
      </c>
      <c r="J35" s="361">
        <v>1</v>
      </c>
      <c r="K35" s="361">
        <v>1.1000000000000001</v>
      </c>
      <c r="L35" s="360">
        <v>1.2</v>
      </c>
      <c r="M35" s="360">
        <v>1.3</v>
      </c>
      <c r="N35" s="5"/>
      <c r="O35" s="5"/>
      <c r="P35" s="5"/>
      <c r="Q35" s="5"/>
      <c r="R35" s="5"/>
      <c r="S35" s="4"/>
    </row>
    <row r="36" spans="1:19" ht="26.25" x14ac:dyDescent="0.25">
      <c r="A36" s="787"/>
      <c r="B36" s="367" t="s">
        <v>472</v>
      </c>
      <c r="C36" s="364">
        <v>0.8</v>
      </c>
      <c r="D36" s="364">
        <v>1.2</v>
      </c>
      <c r="E36" s="363"/>
      <c r="F36" s="362" t="str">
        <f t="shared" si="0"/>
        <v>(0,8-1,2)</v>
      </c>
      <c r="H36" s="366" t="s">
        <v>471</v>
      </c>
      <c r="I36" s="361">
        <v>0.8</v>
      </c>
      <c r="J36" s="361">
        <v>0.9</v>
      </c>
      <c r="K36" s="361">
        <v>1</v>
      </c>
      <c r="L36" s="360">
        <v>1.1000000000000001</v>
      </c>
      <c r="M36" s="360">
        <v>1.2</v>
      </c>
      <c r="N36" s="360"/>
      <c r="O36" s="5"/>
      <c r="P36" s="5"/>
      <c r="Q36" s="5"/>
      <c r="R36" s="5"/>
      <c r="S36" s="4"/>
    </row>
    <row r="37" spans="1:19" x14ac:dyDescent="0.25">
      <c r="A37" s="787"/>
      <c r="B37" s="367" t="s">
        <v>470</v>
      </c>
      <c r="C37" s="364">
        <v>0.7</v>
      </c>
      <c r="D37" s="364">
        <v>1.6</v>
      </c>
      <c r="E37" s="363"/>
      <c r="F37" s="362" t="str">
        <f t="shared" si="0"/>
        <v>(0,7-1,6)</v>
      </c>
      <c r="H37" s="366" t="s">
        <v>469</v>
      </c>
      <c r="I37" s="361">
        <v>0.7</v>
      </c>
      <c r="J37" s="361">
        <v>0.8</v>
      </c>
      <c r="K37" s="361">
        <v>0.9</v>
      </c>
      <c r="L37" s="360">
        <v>1</v>
      </c>
      <c r="M37" s="360">
        <v>1.1000000000000001</v>
      </c>
      <c r="N37" s="360">
        <v>1.2</v>
      </c>
      <c r="O37" s="360">
        <v>1.3</v>
      </c>
      <c r="P37" s="360">
        <v>1.4</v>
      </c>
      <c r="Q37" s="360">
        <v>1.5</v>
      </c>
      <c r="R37" s="360">
        <v>1.6</v>
      </c>
      <c r="S37" s="4"/>
    </row>
    <row r="38" spans="1:19" ht="25.5" x14ac:dyDescent="0.25">
      <c r="A38" s="412" t="s">
        <v>468</v>
      </c>
      <c r="B38" s="365" t="s">
        <v>467</v>
      </c>
      <c r="C38" s="364">
        <v>0.8</v>
      </c>
      <c r="D38" s="364">
        <v>1.5</v>
      </c>
      <c r="E38" s="363"/>
      <c r="F38" s="362" t="str">
        <f t="shared" si="0"/>
        <v>(0,8-1,5)</v>
      </c>
      <c r="H38" s="412" t="s">
        <v>466</v>
      </c>
      <c r="I38" s="361">
        <v>0.8</v>
      </c>
      <c r="J38" s="361">
        <v>0.9</v>
      </c>
      <c r="K38" s="360">
        <v>1</v>
      </c>
      <c r="L38" s="360">
        <v>1.1000000000000001</v>
      </c>
      <c r="M38" s="360">
        <v>1.2</v>
      </c>
      <c r="N38" s="360">
        <v>1.3</v>
      </c>
      <c r="O38" s="360">
        <v>1.4</v>
      </c>
      <c r="P38" s="360">
        <v>1.5</v>
      </c>
      <c r="Q38" s="5"/>
      <c r="R38" s="5"/>
      <c r="S38" s="4"/>
    </row>
    <row r="39" spans="1:19" x14ac:dyDescent="0.25">
      <c r="A39" s="83"/>
      <c r="I39" s="4"/>
      <c r="J39" s="4"/>
      <c r="K39" s="4"/>
      <c r="L39" s="4"/>
      <c r="M39" s="4"/>
      <c r="N39" s="4"/>
      <c r="O39" s="4"/>
      <c r="P39" s="4"/>
      <c r="Q39" s="4"/>
      <c r="R39" s="4"/>
      <c r="S39" s="4"/>
    </row>
    <row r="48" spans="1:19" x14ac:dyDescent="0.25">
      <c r="A48" s="359"/>
    </row>
  </sheetData>
  <mergeCells count="12">
    <mergeCell ref="A30:A33"/>
    <mergeCell ref="A34:A37"/>
    <mergeCell ref="A1:D1"/>
    <mergeCell ref="A2:A3"/>
    <mergeCell ref="B2:B3"/>
    <mergeCell ref="C2:D2"/>
    <mergeCell ref="A4:A11"/>
    <mergeCell ref="A12:A14"/>
    <mergeCell ref="A15:A20"/>
    <mergeCell ref="A21:A24"/>
    <mergeCell ref="A25:A26"/>
    <mergeCell ref="A27:A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3</vt:i4>
      </vt:variant>
    </vt:vector>
  </HeadingPairs>
  <TitlesOfParts>
    <vt:vector size="9" baseType="lpstr">
      <vt:lpstr>criteri compilazione</vt:lpstr>
      <vt:lpstr>Input PARCELLA</vt:lpstr>
      <vt:lpstr>SINTESI PARCELLA</vt:lpstr>
      <vt:lpstr>calcolo DM 140-12</vt:lpstr>
      <vt:lpstr>Tabella coef-Q</vt:lpstr>
      <vt:lpstr>Tabella-Z1</vt:lpstr>
      <vt:lpstr>'calcolo DM 140-12'!Area_stampa</vt:lpstr>
      <vt:lpstr>'Input PARCELLA'!Area_stampa</vt:lpstr>
      <vt:lpstr>'SINTESI PARCELLA'!Area_stampa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2021-07-13T07:40:06Z</dcterms:modified>
</cp:coreProperties>
</file>